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bim.bl\dati\Tariffe\"/>
    </mc:Choice>
  </mc:AlternateContent>
  <xr:revisionPtr revIDLastSave="0" documentId="13_ncr:1_{11BDE54C-DC6A-46F3-BBE2-4703A4D67390}" xr6:coauthVersionLast="47" xr6:coauthVersionMax="47" xr10:uidLastSave="{00000000-0000-0000-0000-000000000000}"/>
  <workbookProtection workbookAlgorithmName="SHA-512" workbookHashValue="6wxIphf19mClIya5lT+MxfEwalHlgC+V6+In9UgYU7T0zNNnrid57c2VzNbCPCydZiebyRvVkaREdah5FLFtWA==" workbookSaltValue="ZlJrBROae/8wJ3VXnNkAVQ==" workbookSpinCount="100000" lockStructure="1"/>
  <bookViews>
    <workbookView xWindow="32865" yWindow="1530" windowWidth="24345" windowHeight="13935" xr2:uid="{AEC6CD75-5E56-4E58-99C3-C948B75F13D2}"/>
  </bookViews>
  <sheets>
    <sheet name="Simulatore" sheetId="1" r:id="rId1"/>
    <sheet name="Importi per tipo concessione" sheetId="5" r:id="rId2"/>
    <sheet name="Tariffe" sheetId="2" state="hidden" r:id="rId3"/>
  </sheets>
  <definedNames>
    <definedName name="_xlnm.Print_Area" localSheetId="1">'Importi per tipo concessione'!$A$1:$K$21</definedName>
    <definedName name="_xlnm.Print_Area" localSheetId="0">Simulatore!$I$1:$R$64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0" i="1" l="1"/>
  <c r="AE406" i="2"/>
  <c r="AC406" i="2"/>
  <c r="AB406" i="2"/>
  <c r="AA406" i="2"/>
  <c r="Z406" i="2"/>
  <c r="Y406" i="2"/>
  <c r="X406" i="2"/>
  <c r="W406" i="2"/>
  <c r="V406" i="2"/>
  <c r="U406" i="2"/>
  <c r="T406" i="2"/>
  <c r="AE405" i="2"/>
  <c r="AC405" i="2"/>
  <c r="AB405" i="2"/>
  <c r="AA405" i="2"/>
  <c r="Z405" i="2"/>
  <c r="Y405" i="2"/>
  <c r="X405" i="2"/>
  <c r="W405" i="2"/>
  <c r="V405" i="2"/>
  <c r="U405" i="2"/>
  <c r="T405" i="2"/>
  <c r="AE404" i="2"/>
  <c r="AC404" i="2"/>
  <c r="AB404" i="2"/>
  <c r="AA404" i="2"/>
  <c r="Z404" i="2"/>
  <c r="Y404" i="2"/>
  <c r="X404" i="2"/>
  <c r="W404" i="2"/>
  <c r="V404" i="2"/>
  <c r="U404" i="2"/>
  <c r="T404" i="2"/>
  <c r="AE403" i="2"/>
  <c r="AC403" i="2"/>
  <c r="AB403" i="2"/>
  <c r="AA403" i="2"/>
  <c r="Z403" i="2"/>
  <c r="Y403" i="2"/>
  <c r="X403" i="2"/>
  <c r="W403" i="2"/>
  <c r="V403" i="2"/>
  <c r="U403" i="2"/>
  <c r="T403" i="2"/>
  <c r="AE402" i="2"/>
  <c r="AC402" i="2"/>
  <c r="AB402" i="2"/>
  <c r="AA402" i="2"/>
  <c r="Z402" i="2"/>
  <c r="Y402" i="2"/>
  <c r="X402" i="2"/>
  <c r="W402" i="2"/>
  <c r="V402" i="2"/>
  <c r="U402" i="2"/>
  <c r="T402" i="2"/>
  <c r="AE401" i="2"/>
  <c r="AC401" i="2"/>
  <c r="AB401" i="2"/>
  <c r="AA401" i="2"/>
  <c r="Z401" i="2"/>
  <c r="Y401" i="2"/>
  <c r="X401" i="2"/>
  <c r="W401" i="2"/>
  <c r="V401" i="2"/>
  <c r="U401" i="2"/>
  <c r="T401" i="2"/>
  <c r="AE400" i="2"/>
  <c r="AC400" i="2"/>
  <c r="AB400" i="2"/>
  <c r="AA400" i="2"/>
  <c r="Z400" i="2"/>
  <c r="Y400" i="2"/>
  <c r="X400" i="2"/>
  <c r="W400" i="2"/>
  <c r="V400" i="2"/>
  <c r="U400" i="2"/>
  <c r="T400" i="2"/>
  <c r="AE399" i="2"/>
  <c r="AC399" i="2"/>
  <c r="AB399" i="2"/>
  <c r="AA399" i="2"/>
  <c r="Z399" i="2"/>
  <c r="Y399" i="2"/>
  <c r="X399" i="2"/>
  <c r="W399" i="2"/>
  <c r="V399" i="2"/>
  <c r="U399" i="2"/>
  <c r="T399" i="2"/>
  <c r="AE398" i="2"/>
  <c r="AC398" i="2"/>
  <c r="AB398" i="2"/>
  <c r="AA398" i="2"/>
  <c r="Z398" i="2"/>
  <c r="Y398" i="2"/>
  <c r="X398" i="2"/>
  <c r="W398" i="2"/>
  <c r="V398" i="2"/>
  <c r="U398" i="2"/>
  <c r="T398" i="2"/>
  <c r="AE397" i="2"/>
  <c r="AC397" i="2"/>
  <c r="AB397" i="2"/>
  <c r="AA397" i="2"/>
  <c r="Z397" i="2"/>
  <c r="Y397" i="2"/>
  <c r="X397" i="2"/>
  <c r="W397" i="2"/>
  <c r="V397" i="2"/>
  <c r="U397" i="2"/>
  <c r="T397" i="2"/>
  <c r="AE396" i="2"/>
  <c r="AA396" i="2"/>
  <c r="Z396" i="2"/>
  <c r="Y396" i="2"/>
  <c r="U396" i="2"/>
  <c r="T396" i="2"/>
  <c r="S396" i="2"/>
  <c r="AC396" i="2" s="1"/>
  <c r="R396" i="2"/>
  <c r="AB396" i="2" s="1"/>
  <c r="N396" i="2"/>
  <c r="X396" i="2" s="1"/>
  <c r="M396" i="2"/>
  <c r="W396" i="2" s="1"/>
  <c r="L396" i="2"/>
  <c r="V396" i="2" s="1"/>
  <c r="AE395" i="2"/>
  <c r="AC395" i="2"/>
  <c r="AB395" i="2"/>
  <c r="AA395" i="2"/>
  <c r="Z395" i="2"/>
  <c r="Y395" i="2"/>
  <c r="X395" i="2"/>
  <c r="W395" i="2"/>
  <c r="V395" i="2"/>
  <c r="U395" i="2"/>
  <c r="T395" i="2"/>
  <c r="AE394" i="2"/>
  <c r="AC394" i="2"/>
  <c r="AB394" i="2"/>
  <c r="AA394" i="2"/>
  <c r="Z394" i="2"/>
  <c r="Y394" i="2"/>
  <c r="X394" i="2"/>
  <c r="W394" i="2"/>
  <c r="V394" i="2"/>
  <c r="U394" i="2"/>
  <c r="T394" i="2"/>
  <c r="AE393" i="2"/>
  <c r="AC393" i="2"/>
  <c r="AB393" i="2"/>
  <c r="AA393" i="2"/>
  <c r="Z393" i="2"/>
  <c r="Y393" i="2"/>
  <c r="X393" i="2"/>
  <c r="W393" i="2"/>
  <c r="V393" i="2"/>
  <c r="U393" i="2"/>
  <c r="T393" i="2"/>
  <c r="AE392" i="2"/>
  <c r="AC392" i="2"/>
  <c r="AB392" i="2"/>
  <c r="AA392" i="2"/>
  <c r="Z392" i="2"/>
  <c r="Y392" i="2"/>
  <c r="X392" i="2"/>
  <c r="W392" i="2"/>
  <c r="V392" i="2"/>
  <c r="U392" i="2"/>
  <c r="T392" i="2"/>
  <c r="AE391" i="2"/>
  <c r="AC391" i="2"/>
  <c r="AB391" i="2"/>
  <c r="AA391" i="2"/>
  <c r="Z391" i="2"/>
  <c r="Y391" i="2"/>
  <c r="X391" i="2"/>
  <c r="W391" i="2"/>
  <c r="V391" i="2"/>
  <c r="U391" i="2"/>
  <c r="T391" i="2"/>
  <c r="AE390" i="2"/>
  <c r="AC390" i="2"/>
  <c r="AB390" i="2"/>
  <c r="AA390" i="2"/>
  <c r="Z390" i="2"/>
  <c r="Y390" i="2"/>
  <c r="X390" i="2"/>
  <c r="W390" i="2"/>
  <c r="V390" i="2"/>
  <c r="U390" i="2"/>
  <c r="T390" i="2"/>
  <c r="AE389" i="2"/>
  <c r="AC389" i="2"/>
  <c r="AB389" i="2"/>
  <c r="AA389" i="2"/>
  <c r="Z389" i="2"/>
  <c r="Y389" i="2"/>
  <c r="X389" i="2"/>
  <c r="W389" i="2"/>
  <c r="V389" i="2"/>
  <c r="U389" i="2"/>
  <c r="T389" i="2"/>
  <c r="AE388" i="2"/>
  <c r="AC388" i="2"/>
  <c r="AB388" i="2"/>
  <c r="AA388" i="2"/>
  <c r="Z388" i="2"/>
  <c r="Y388" i="2"/>
  <c r="X388" i="2"/>
  <c r="W388" i="2"/>
  <c r="V388" i="2"/>
  <c r="U388" i="2"/>
  <c r="T388" i="2"/>
  <c r="AE387" i="2"/>
  <c r="AC387" i="2"/>
  <c r="AB387" i="2"/>
  <c r="AA387" i="2"/>
  <c r="Z387" i="2"/>
  <c r="Y387" i="2"/>
  <c r="X387" i="2"/>
  <c r="W387" i="2"/>
  <c r="V387" i="2"/>
  <c r="U387" i="2"/>
  <c r="T387" i="2"/>
  <c r="AE386" i="2"/>
  <c r="AC386" i="2"/>
  <c r="AB386" i="2"/>
  <c r="AA386" i="2"/>
  <c r="Z386" i="2"/>
  <c r="Y386" i="2"/>
  <c r="X386" i="2"/>
  <c r="W386" i="2"/>
  <c r="V386" i="2"/>
  <c r="U386" i="2"/>
  <c r="T386" i="2"/>
  <c r="AE385" i="2"/>
  <c r="AC385" i="2"/>
  <c r="AB385" i="2"/>
  <c r="AA385" i="2"/>
  <c r="Z385" i="2"/>
  <c r="Y385" i="2"/>
  <c r="X385" i="2"/>
  <c r="W385" i="2"/>
  <c r="V385" i="2"/>
  <c r="U385" i="2"/>
  <c r="T385" i="2"/>
  <c r="AE384" i="2"/>
  <c r="AC384" i="2"/>
  <c r="AB384" i="2"/>
  <c r="AA384" i="2"/>
  <c r="Z384" i="2"/>
  <c r="Y384" i="2"/>
  <c r="X384" i="2"/>
  <c r="W384" i="2"/>
  <c r="V384" i="2"/>
  <c r="U384" i="2"/>
  <c r="T384" i="2"/>
  <c r="AE383" i="2"/>
  <c r="AC383" i="2"/>
  <c r="AB383" i="2"/>
  <c r="AA383" i="2"/>
  <c r="Z383" i="2"/>
  <c r="Y383" i="2"/>
  <c r="X383" i="2"/>
  <c r="W383" i="2"/>
  <c r="V383" i="2"/>
  <c r="U383" i="2"/>
  <c r="T383" i="2"/>
  <c r="AE382" i="2"/>
  <c r="AC382" i="2"/>
  <c r="AB382" i="2"/>
  <c r="AA382" i="2"/>
  <c r="Z382" i="2"/>
  <c r="Y382" i="2"/>
  <c r="X382" i="2"/>
  <c r="W382" i="2"/>
  <c r="V382" i="2"/>
  <c r="U382" i="2"/>
  <c r="T382" i="2"/>
  <c r="AE381" i="2"/>
  <c r="AC381" i="2"/>
  <c r="AB381" i="2"/>
  <c r="AA381" i="2"/>
  <c r="Z381" i="2"/>
  <c r="Y381" i="2"/>
  <c r="X381" i="2"/>
  <c r="W381" i="2"/>
  <c r="V381" i="2"/>
  <c r="U381" i="2"/>
  <c r="T381" i="2"/>
  <c r="AE380" i="2"/>
  <c r="AC380" i="2"/>
  <c r="AB380" i="2"/>
  <c r="AA380" i="2"/>
  <c r="Z380" i="2"/>
  <c r="Y380" i="2"/>
  <c r="X380" i="2"/>
  <c r="W380" i="2"/>
  <c r="V380" i="2"/>
  <c r="U380" i="2"/>
  <c r="T380" i="2"/>
  <c r="AE379" i="2"/>
  <c r="AC379" i="2"/>
  <c r="AB379" i="2"/>
  <c r="AA379" i="2"/>
  <c r="Z379" i="2"/>
  <c r="Y379" i="2"/>
  <c r="X379" i="2"/>
  <c r="W379" i="2"/>
  <c r="V379" i="2"/>
  <c r="U379" i="2"/>
  <c r="T379" i="2"/>
  <c r="AE378" i="2"/>
  <c r="AC378" i="2"/>
  <c r="AB378" i="2"/>
  <c r="AA378" i="2"/>
  <c r="Z378" i="2"/>
  <c r="Y378" i="2"/>
  <c r="X378" i="2"/>
  <c r="W378" i="2"/>
  <c r="V378" i="2"/>
  <c r="U378" i="2"/>
  <c r="T378" i="2"/>
  <c r="AE377" i="2"/>
  <c r="AC377" i="2"/>
  <c r="AB377" i="2"/>
  <c r="AA377" i="2"/>
  <c r="Z377" i="2"/>
  <c r="Y377" i="2"/>
  <c r="X377" i="2"/>
  <c r="W377" i="2"/>
  <c r="V377" i="2"/>
  <c r="U377" i="2"/>
  <c r="T377" i="2"/>
  <c r="AE376" i="2"/>
  <c r="AC376" i="2"/>
  <c r="AB376" i="2"/>
  <c r="AA376" i="2"/>
  <c r="Z376" i="2"/>
  <c r="Y376" i="2"/>
  <c r="X376" i="2"/>
  <c r="W376" i="2"/>
  <c r="V376" i="2"/>
  <c r="U376" i="2"/>
  <c r="T376" i="2"/>
  <c r="AE375" i="2"/>
  <c r="AC375" i="2"/>
  <c r="AB375" i="2"/>
  <c r="AA375" i="2"/>
  <c r="Z375" i="2"/>
  <c r="Y375" i="2"/>
  <c r="X375" i="2"/>
  <c r="W375" i="2"/>
  <c r="V375" i="2"/>
  <c r="U375" i="2"/>
  <c r="T375" i="2"/>
  <c r="AE374" i="2"/>
  <c r="AC374" i="2"/>
  <c r="AB374" i="2"/>
  <c r="AA374" i="2"/>
  <c r="Z374" i="2"/>
  <c r="Y374" i="2"/>
  <c r="X374" i="2"/>
  <c r="W374" i="2"/>
  <c r="V374" i="2"/>
  <c r="U374" i="2"/>
  <c r="T374" i="2"/>
  <c r="AE373" i="2"/>
  <c r="AC373" i="2"/>
  <c r="AB373" i="2"/>
  <c r="AA373" i="2"/>
  <c r="Z373" i="2"/>
  <c r="Y373" i="2"/>
  <c r="X373" i="2"/>
  <c r="W373" i="2"/>
  <c r="V373" i="2"/>
  <c r="U373" i="2"/>
  <c r="T373" i="2"/>
  <c r="AE372" i="2"/>
  <c r="AC372" i="2"/>
  <c r="AB372" i="2"/>
  <c r="AA372" i="2"/>
  <c r="Z372" i="2"/>
  <c r="Y372" i="2"/>
  <c r="X372" i="2"/>
  <c r="W372" i="2"/>
  <c r="V372" i="2"/>
  <c r="U372" i="2"/>
  <c r="T372" i="2"/>
  <c r="AE371" i="2"/>
  <c r="AC371" i="2"/>
  <c r="AB371" i="2"/>
  <c r="AA371" i="2"/>
  <c r="Z371" i="2"/>
  <c r="Y371" i="2"/>
  <c r="X371" i="2"/>
  <c r="W371" i="2"/>
  <c r="V371" i="2"/>
  <c r="U371" i="2"/>
  <c r="T371" i="2"/>
  <c r="AE370" i="2"/>
  <c r="AC370" i="2"/>
  <c r="AB370" i="2"/>
  <c r="AA370" i="2"/>
  <c r="Z370" i="2"/>
  <c r="Y370" i="2"/>
  <c r="X370" i="2"/>
  <c r="W370" i="2"/>
  <c r="V370" i="2"/>
  <c r="U370" i="2"/>
  <c r="T370" i="2"/>
  <c r="AE369" i="2"/>
  <c r="AC369" i="2"/>
  <c r="AB369" i="2"/>
  <c r="AA369" i="2"/>
  <c r="Z369" i="2"/>
  <c r="Y369" i="2"/>
  <c r="X369" i="2"/>
  <c r="W369" i="2"/>
  <c r="V369" i="2"/>
  <c r="U369" i="2"/>
  <c r="T369" i="2"/>
  <c r="AE368" i="2"/>
  <c r="AC368" i="2"/>
  <c r="AB368" i="2"/>
  <c r="AA368" i="2"/>
  <c r="Z368" i="2"/>
  <c r="Y368" i="2"/>
  <c r="X368" i="2"/>
  <c r="W368" i="2"/>
  <c r="V368" i="2"/>
  <c r="U368" i="2"/>
  <c r="T368" i="2"/>
  <c r="AE367" i="2"/>
  <c r="AC367" i="2"/>
  <c r="AB367" i="2"/>
  <c r="AA367" i="2"/>
  <c r="Z367" i="2"/>
  <c r="Y367" i="2"/>
  <c r="X367" i="2"/>
  <c r="W367" i="2"/>
  <c r="V367" i="2"/>
  <c r="U367" i="2"/>
  <c r="T367" i="2"/>
  <c r="AE366" i="2"/>
  <c r="AC366" i="2"/>
  <c r="AB366" i="2"/>
  <c r="AA366" i="2"/>
  <c r="Z366" i="2"/>
  <c r="Y366" i="2"/>
  <c r="X366" i="2"/>
  <c r="W366" i="2"/>
  <c r="V366" i="2"/>
  <c r="U366" i="2"/>
  <c r="T366" i="2"/>
  <c r="AE365" i="2"/>
  <c r="AC365" i="2"/>
  <c r="AB365" i="2"/>
  <c r="AA365" i="2"/>
  <c r="Z365" i="2"/>
  <c r="Y365" i="2"/>
  <c r="X365" i="2"/>
  <c r="W365" i="2"/>
  <c r="V365" i="2"/>
  <c r="U365" i="2"/>
  <c r="T365" i="2"/>
  <c r="AE364" i="2"/>
  <c r="AC364" i="2"/>
  <c r="AB364" i="2"/>
  <c r="AA364" i="2"/>
  <c r="Z364" i="2"/>
  <c r="Y364" i="2"/>
  <c r="X364" i="2"/>
  <c r="W364" i="2"/>
  <c r="V364" i="2"/>
  <c r="U364" i="2"/>
  <c r="T364" i="2"/>
  <c r="AE363" i="2"/>
  <c r="AC363" i="2"/>
  <c r="AB363" i="2"/>
  <c r="AA363" i="2"/>
  <c r="Z363" i="2"/>
  <c r="Y363" i="2"/>
  <c r="X363" i="2"/>
  <c r="W363" i="2"/>
  <c r="V363" i="2"/>
  <c r="U363" i="2"/>
  <c r="T363" i="2"/>
  <c r="AE361" i="2" l="1"/>
  <c r="AC361" i="2"/>
  <c r="AB361" i="2"/>
  <c r="AA361" i="2"/>
  <c r="Z361" i="2"/>
  <c r="Y361" i="2"/>
  <c r="X361" i="2"/>
  <c r="W361" i="2"/>
  <c r="V361" i="2"/>
  <c r="U361" i="2"/>
  <c r="T361" i="2"/>
  <c r="AE360" i="2"/>
  <c r="AC360" i="2"/>
  <c r="AB360" i="2"/>
  <c r="AA360" i="2"/>
  <c r="Z360" i="2"/>
  <c r="Y360" i="2"/>
  <c r="X360" i="2"/>
  <c r="W360" i="2"/>
  <c r="V360" i="2"/>
  <c r="U360" i="2"/>
  <c r="T360" i="2"/>
  <c r="AE359" i="2"/>
  <c r="AC359" i="2"/>
  <c r="AB359" i="2"/>
  <c r="AA359" i="2"/>
  <c r="Z359" i="2"/>
  <c r="Y359" i="2"/>
  <c r="W359" i="2"/>
  <c r="V359" i="2"/>
  <c r="U359" i="2"/>
  <c r="T359" i="2"/>
  <c r="N359" i="2"/>
  <c r="X359" i="2" s="1"/>
  <c r="AE358" i="2"/>
  <c r="AC358" i="2"/>
  <c r="AB358" i="2"/>
  <c r="AA358" i="2"/>
  <c r="Z358" i="2"/>
  <c r="Y358" i="2"/>
  <c r="X358" i="2"/>
  <c r="W358" i="2"/>
  <c r="V358" i="2"/>
  <c r="U358" i="2"/>
  <c r="T358" i="2"/>
  <c r="AE357" i="2"/>
  <c r="AC357" i="2"/>
  <c r="AB357" i="2"/>
  <c r="AA357" i="2"/>
  <c r="Z357" i="2"/>
  <c r="Y357" i="2"/>
  <c r="X357" i="2"/>
  <c r="W357" i="2"/>
  <c r="V357" i="2"/>
  <c r="U357" i="2"/>
  <c r="T357" i="2"/>
  <c r="AE356" i="2"/>
  <c r="AC356" i="2"/>
  <c r="AB356" i="2"/>
  <c r="AA356" i="2"/>
  <c r="Z356" i="2"/>
  <c r="Y356" i="2"/>
  <c r="X356" i="2"/>
  <c r="W356" i="2"/>
  <c r="V356" i="2"/>
  <c r="U356" i="2"/>
  <c r="T356" i="2"/>
  <c r="AE355" i="2"/>
  <c r="AC355" i="2"/>
  <c r="AB355" i="2"/>
  <c r="AA355" i="2"/>
  <c r="Z355" i="2"/>
  <c r="Y355" i="2"/>
  <c r="X355" i="2"/>
  <c r="W355" i="2"/>
  <c r="V355" i="2"/>
  <c r="U355" i="2"/>
  <c r="T355" i="2"/>
  <c r="AE354" i="2"/>
  <c r="AC354" i="2"/>
  <c r="AB354" i="2"/>
  <c r="AA354" i="2"/>
  <c r="Z354" i="2"/>
  <c r="Y354" i="2"/>
  <c r="X354" i="2"/>
  <c r="W354" i="2"/>
  <c r="V354" i="2"/>
  <c r="U354" i="2"/>
  <c r="T354" i="2"/>
  <c r="AE353" i="2"/>
  <c r="AC353" i="2"/>
  <c r="AB353" i="2"/>
  <c r="AA353" i="2"/>
  <c r="Z353" i="2"/>
  <c r="Y353" i="2"/>
  <c r="X353" i="2"/>
  <c r="W353" i="2"/>
  <c r="V353" i="2"/>
  <c r="U353" i="2"/>
  <c r="T353" i="2"/>
  <c r="AE352" i="2"/>
  <c r="AC352" i="2"/>
  <c r="AB352" i="2"/>
  <c r="AA352" i="2"/>
  <c r="Z352" i="2"/>
  <c r="Y352" i="2"/>
  <c r="X352" i="2"/>
  <c r="W352" i="2"/>
  <c r="V352" i="2"/>
  <c r="U352" i="2"/>
  <c r="T352" i="2"/>
  <c r="AE351" i="2"/>
  <c r="AA351" i="2"/>
  <c r="Z351" i="2"/>
  <c r="Y351" i="2"/>
  <c r="U351" i="2"/>
  <c r="T351" i="2"/>
  <c r="S351" i="2"/>
  <c r="AC351" i="2" s="1"/>
  <c r="R351" i="2"/>
  <c r="AB351" i="2" s="1"/>
  <c r="N351" i="2"/>
  <c r="X351" i="2" s="1"/>
  <c r="M351" i="2"/>
  <c r="W351" i="2" s="1"/>
  <c r="L351" i="2"/>
  <c r="V351" i="2" s="1"/>
  <c r="AE350" i="2"/>
  <c r="AC350" i="2"/>
  <c r="AB350" i="2"/>
  <c r="AA350" i="2"/>
  <c r="Z350" i="2"/>
  <c r="Y350" i="2"/>
  <c r="X350" i="2"/>
  <c r="W350" i="2"/>
  <c r="V350" i="2"/>
  <c r="U350" i="2"/>
  <c r="T350" i="2"/>
  <c r="AE349" i="2"/>
  <c r="AC349" i="2"/>
  <c r="AB349" i="2"/>
  <c r="AA349" i="2"/>
  <c r="Z349" i="2"/>
  <c r="Y349" i="2"/>
  <c r="X349" i="2"/>
  <c r="W349" i="2"/>
  <c r="V349" i="2"/>
  <c r="U349" i="2"/>
  <c r="T349" i="2"/>
  <c r="AE348" i="2"/>
  <c r="AC348" i="2"/>
  <c r="AB348" i="2"/>
  <c r="AA348" i="2"/>
  <c r="Z348" i="2"/>
  <c r="Y348" i="2"/>
  <c r="X348" i="2"/>
  <c r="W348" i="2"/>
  <c r="V348" i="2"/>
  <c r="U348" i="2"/>
  <c r="T348" i="2"/>
  <c r="AE347" i="2"/>
  <c r="AC347" i="2"/>
  <c r="AB347" i="2"/>
  <c r="AA347" i="2"/>
  <c r="Z347" i="2"/>
  <c r="Y347" i="2"/>
  <c r="X347" i="2"/>
  <c r="W347" i="2"/>
  <c r="V347" i="2"/>
  <c r="U347" i="2"/>
  <c r="T347" i="2"/>
  <c r="AE346" i="2"/>
  <c r="AC346" i="2"/>
  <c r="AB346" i="2"/>
  <c r="AA346" i="2"/>
  <c r="Z346" i="2"/>
  <c r="Y346" i="2"/>
  <c r="X346" i="2"/>
  <c r="W346" i="2"/>
  <c r="V346" i="2"/>
  <c r="U346" i="2"/>
  <c r="T346" i="2"/>
  <c r="AE345" i="2"/>
  <c r="AC345" i="2"/>
  <c r="AB345" i="2"/>
  <c r="AA345" i="2"/>
  <c r="Z345" i="2"/>
  <c r="Y345" i="2"/>
  <c r="X345" i="2"/>
  <c r="W345" i="2"/>
  <c r="V345" i="2"/>
  <c r="U345" i="2"/>
  <c r="T345" i="2"/>
  <c r="AE344" i="2"/>
  <c r="AC344" i="2"/>
  <c r="AB344" i="2"/>
  <c r="AA344" i="2"/>
  <c r="Z344" i="2"/>
  <c r="Y344" i="2"/>
  <c r="X344" i="2"/>
  <c r="W344" i="2"/>
  <c r="V344" i="2"/>
  <c r="U344" i="2"/>
  <c r="T344" i="2"/>
  <c r="AE343" i="2"/>
  <c r="AC343" i="2"/>
  <c r="AB343" i="2"/>
  <c r="AA343" i="2"/>
  <c r="Z343" i="2"/>
  <c r="Y343" i="2"/>
  <c r="X343" i="2"/>
  <c r="W343" i="2"/>
  <c r="V343" i="2"/>
  <c r="U343" i="2"/>
  <c r="T343" i="2"/>
  <c r="AE342" i="2"/>
  <c r="AC342" i="2"/>
  <c r="AB342" i="2"/>
  <c r="AA342" i="2"/>
  <c r="Z342" i="2"/>
  <c r="Y342" i="2"/>
  <c r="X342" i="2"/>
  <c r="W342" i="2"/>
  <c r="V342" i="2"/>
  <c r="U342" i="2"/>
  <c r="T342" i="2"/>
  <c r="AE341" i="2"/>
  <c r="AC341" i="2"/>
  <c r="AB341" i="2"/>
  <c r="AA341" i="2"/>
  <c r="Z341" i="2"/>
  <c r="Y341" i="2"/>
  <c r="X341" i="2"/>
  <c r="W341" i="2"/>
  <c r="V341" i="2"/>
  <c r="U341" i="2"/>
  <c r="T341" i="2"/>
  <c r="AE340" i="2"/>
  <c r="AC340" i="2"/>
  <c r="AB340" i="2"/>
  <c r="AA340" i="2"/>
  <c r="Z340" i="2"/>
  <c r="Y340" i="2"/>
  <c r="X340" i="2"/>
  <c r="W340" i="2"/>
  <c r="V340" i="2"/>
  <c r="U340" i="2"/>
  <c r="T340" i="2"/>
  <c r="AE339" i="2"/>
  <c r="AC339" i="2"/>
  <c r="AB339" i="2"/>
  <c r="AA339" i="2"/>
  <c r="Z339" i="2"/>
  <c r="Y339" i="2"/>
  <c r="X339" i="2"/>
  <c r="W339" i="2"/>
  <c r="V339" i="2"/>
  <c r="U339" i="2"/>
  <c r="T339" i="2"/>
  <c r="AE338" i="2"/>
  <c r="AC338" i="2"/>
  <c r="AB338" i="2"/>
  <c r="AA338" i="2"/>
  <c r="Z338" i="2"/>
  <c r="Y338" i="2"/>
  <c r="X338" i="2"/>
  <c r="W338" i="2"/>
  <c r="V338" i="2"/>
  <c r="U338" i="2"/>
  <c r="T338" i="2"/>
  <c r="AE337" i="2"/>
  <c r="AC337" i="2"/>
  <c r="AB337" i="2"/>
  <c r="AA337" i="2"/>
  <c r="Z337" i="2"/>
  <c r="Y337" i="2"/>
  <c r="X337" i="2"/>
  <c r="W337" i="2"/>
  <c r="V337" i="2"/>
  <c r="U337" i="2"/>
  <c r="T337" i="2"/>
  <c r="AE336" i="2"/>
  <c r="AC336" i="2"/>
  <c r="AB336" i="2"/>
  <c r="AA336" i="2"/>
  <c r="Z336" i="2"/>
  <c r="Y336" i="2"/>
  <c r="X336" i="2"/>
  <c r="W336" i="2"/>
  <c r="V336" i="2"/>
  <c r="U336" i="2"/>
  <c r="T336" i="2"/>
  <c r="AE335" i="2"/>
  <c r="AC335" i="2"/>
  <c r="AB335" i="2"/>
  <c r="AA335" i="2"/>
  <c r="Z335" i="2"/>
  <c r="Y335" i="2"/>
  <c r="X335" i="2"/>
  <c r="W335" i="2"/>
  <c r="V335" i="2"/>
  <c r="U335" i="2"/>
  <c r="T335" i="2"/>
  <c r="AE334" i="2"/>
  <c r="AC334" i="2"/>
  <c r="AB334" i="2"/>
  <c r="AA334" i="2"/>
  <c r="Z334" i="2"/>
  <c r="Y334" i="2"/>
  <c r="X334" i="2"/>
  <c r="W334" i="2"/>
  <c r="V334" i="2"/>
  <c r="U334" i="2"/>
  <c r="T334" i="2"/>
  <c r="AE333" i="2"/>
  <c r="AC333" i="2"/>
  <c r="AB333" i="2"/>
  <c r="AA333" i="2"/>
  <c r="Z333" i="2"/>
  <c r="Y333" i="2"/>
  <c r="X333" i="2"/>
  <c r="W333" i="2"/>
  <c r="V333" i="2"/>
  <c r="U333" i="2"/>
  <c r="T333" i="2"/>
  <c r="AE332" i="2"/>
  <c r="AC332" i="2"/>
  <c r="AB332" i="2"/>
  <c r="AA332" i="2"/>
  <c r="Z332" i="2"/>
  <c r="Y332" i="2"/>
  <c r="X332" i="2"/>
  <c r="W332" i="2"/>
  <c r="V332" i="2"/>
  <c r="U332" i="2"/>
  <c r="T332" i="2"/>
  <c r="AE331" i="2"/>
  <c r="AC331" i="2"/>
  <c r="AB331" i="2"/>
  <c r="AA331" i="2"/>
  <c r="Z331" i="2"/>
  <c r="Y331" i="2"/>
  <c r="X331" i="2"/>
  <c r="W331" i="2"/>
  <c r="V331" i="2"/>
  <c r="U331" i="2"/>
  <c r="T331" i="2"/>
  <c r="AE330" i="2"/>
  <c r="AC330" i="2"/>
  <c r="AB330" i="2"/>
  <c r="AA330" i="2"/>
  <c r="Z330" i="2"/>
  <c r="Y330" i="2"/>
  <c r="X330" i="2"/>
  <c r="W330" i="2"/>
  <c r="V330" i="2"/>
  <c r="U330" i="2"/>
  <c r="T330" i="2"/>
  <c r="AE329" i="2"/>
  <c r="AC329" i="2"/>
  <c r="AB329" i="2"/>
  <c r="AA329" i="2"/>
  <c r="Z329" i="2"/>
  <c r="Y329" i="2"/>
  <c r="X329" i="2"/>
  <c r="W329" i="2"/>
  <c r="V329" i="2"/>
  <c r="U329" i="2"/>
  <c r="T329" i="2"/>
  <c r="AE328" i="2"/>
  <c r="AC328" i="2"/>
  <c r="AB328" i="2"/>
  <c r="AA328" i="2"/>
  <c r="Z328" i="2"/>
  <c r="Y328" i="2"/>
  <c r="X328" i="2"/>
  <c r="W328" i="2"/>
  <c r="V328" i="2"/>
  <c r="U328" i="2"/>
  <c r="T328" i="2"/>
  <c r="AE327" i="2"/>
  <c r="AC327" i="2"/>
  <c r="AB327" i="2"/>
  <c r="AA327" i="2"/>
  <c r="Z327" i="2"/>
  <c r="Y327" i="2"/>
  <c r="X327" i="2"/>
  <c r="W327" i="2"/>
  <c r="V327" i="2"/>
  <c r="U327" i="2"/>
  <c r="T327" i="2"/>
  <c r="AE326" i="2"/>
  <c r="AC326" i="2"/>
  <c r="AB326" i="2"/>
  <c r="AA326" i="2"/>
  <c r="Z326" i="2"/>
  <c r="Y326" i="2"/>
  <c r="X326" i="2"/>
  <c r="W326" i="2"/>
  <c r="V326" i="2"/>
  <c r="U326" i="2"/>
  <c r="T326" i="2"/>
  <c r="AE325" i="2"/>
  <c r="AC325" i="2"/>
  <c r="AB325" i="2"/>
  <c r="AA325" i="2"/>
  <c r="Z325" i="2"/>
  <c r="Y325" i="2"/>
  <c r="X325" i="2"/>
  <c r="W325" i="2"/>
  <c r="V325" i="2"/>
  <c r="U325" i="2"/>
  <c r="T325" i="2"/>
  <c r="AE324" i="2"/>
  <c r="AC324" i="2"/>
  <c r="AB324" i="2"/>
  <c r="AA324" i="2"/>
  <c r="Z324" i="2"/>
  <c r="Y324" i="2"/>
  <c r="X324" i="2"/>
  <c r="W324" i="2"/>
  <c r="V324" i="2"/>
  <c r="U324" i="2"/>
  <c r="T324" i="2"/>
  <c r="AE323" i="2"/>
  <c r="AC323" i="2"/>
  <c r="AB323" i="2"/>
  <c r="AA323" i="2"/>
  <c r="Z323" i="2"/>
  <c r="Y323" i="2"/>
  <c r="X323" i="2"/>
  <c r="W323" i="2"/>
  <c r="V323" i="2"/>
  <c r="U323" i="2"/>
  <c r="T323" i="2"/>
  <c r="AE322" i="2"/>
  <c r="AC322" i="2"/>
  <c r="AB322" i="2"/>
  <c r="AA322" i="2"/>
  <c r="Z322" i="2"/>
  <c r="Y322" i="2"/>
  <c r="X322" i="2"/>
  <c r="W322" i="2"/>
  <c r="V322" i="2"/>
  <c r="U322" i="2"/>
  <c r="T322" i="2"/>
  <c r="AE321" i="2"/>
  <c r="AC321" i="2"/>
  <c r="AB321" i="2"/>
  <c r="AA321" i="2"/>
  <c r="Z321" i="2"/>
  <c r="Y321" i="2"/>
  <c r="X321" i="2"/>
  <c r="W321" i="2"/>
  <c r="V321" i="2"/>
  <c r="U321" i="2"/>
  <c r="T321" i="2"/>
  <c r="AE320" i="2"/>
  <c r="AC320" i="2"/>
  <c r="AB320" i="2"/>
  <c r="AA320" i="2"/>
  <c r="Z320" i="2"/>
  <c r="Y320" i="2"/>
  <c r="X320" i="2"/>
  <c r="W320" i="2"/>
  <c r="V320" i="2"/>
  <c r="U320" i="2"/>
  <c r="T320" i="2"/>
  <c r="AE319" i="2"/>
  <c r="AC319" i="2"/>
  <c r="AB319" i="2"/>
  <c r="AA319" i="2"/>
  <c r="Z319" i="2"/>
  <c r="Y319" i="2"/>
  <c r="X319" i="2"/>
  <c r="W319" i="2"/>
  <c r="V319" i="2"/>
  <c r="U319" i="2"/>
  <c r="T319" i="2"/>
  <c r="AE318" i="2"/>
  <c r="AC318" i="2"/>
  <c r="AB318" i="2"/>
  <c r="AA318" i="2"/>
  <c r="Z318" i="2"/>
  <c r="Y318" i="2"/>
  <c r="X318" i="2"/>
  <c r="W318" i="2"/>
  <c r="V318" i="2"/>
  <c r="U318" i="2"/>
  <c r="T318" i="2"/>
  <c r="J273" i="2"/>
  <c r="AE316" i="2"/>
  <c r="AC316" i="2"/>
  <c r="AB316" i="2"/>
  <c r="Y316" i="2"/>
  <c r="X316" i="2"/>
  <c r="U316" i="2"/>
  <c r="T316" i="2"/>
  <c r="S316" i="2"/>
  <c r="R316" i="2"/>
  <c r="Q316" i="2"/>
  <c r="AA316" i="2" s="1"/>
  <c r="P316" i="2"/>
  <c r="Z316" i="2" s="1"/>
  <c r="O316" i="2"/>
  <c r="N316" i="2"/>
  <c r="M316" i="2"/>
  <c r="W316" i="2" s="1"/>
  <c r="L316" i="2"/>
  <c r="V316" i="2" s="1"/>
  <c r="K316" i="2"/>
  <c r="J316" i="2"/>
  <c r="AE315" i="2"/>
  <c r="AC315" i="2"/>
  <c r="Z315" i="2"/>
  <c r="Y315" i="2"/>
  <c r="V315" i="2"/>
  <c r="U315" i="2"/>
  <c r="S315" i="2"/>
  <c r="R315" i="2"/>
  <c r="AB315" i="2" s="1"/>
  <c r="Q315" i="2"/>
  <c r="AA315" i="2" s="1"/>
  <c r="P315" i="2"/>
  <c r="O315" i="2"/>
  <c r="N315" i="2"/>
  <c r="X315" i="2" s="1"/>
  <c r="M315" i="2"/>
  <c r="W315" i="2" s="1"/>
  <c r="L315" i="2"/>
  <c r="K315" i="2"/>
  <c r="J315" i="2"/>
  <c r="T315" i="2" s="1"/>
  <c r="AE314" i="2"/>
  <c r="AA314" i="2"/>
  <c r="Z314" i="2"/>
  <c r="W314" i="2"/>
  <c r="V314" i="2"/>
  <c r="S314" i="2"/>
  <c r="AC314" i="2" s="1"/>
  <c r="R314" i="2"/>
  <c r="AB314" i="2" s="1"/>
  <c r="Q314" i="2"/>
  <c r="P314" i="2"/>
  <c r="O314" i="2"/>
  <c r="Y314" i="2" s="1"/>
  <c r="N314" i="2"/>
  <c r="X314" i="2" s="1"/>
  <c r="M314" i="2"/>
  <c r="L314" i="2"/>
  <c r="K314" i="2"/>
  <c r="U314" i="2" s="1"/>
  <c r="J314" i="2"/>
  <c r="T314" i="2" s="1"/>
  <c r="AE313" i="2"/>
  <c r="AB313" i="2"/>
  <c r="AA313" i="2"/>
  <c r="X313" i="2"/>
  <c r="W313" i="2"/>
  <c r="T313" i="2"/>
  <c r="S313" i="2"/>
  <c r="AC313" i="2" s="1"/>
  <c r="R313" i="2"/>
  <c r="Q313" i="2"/>
  <c r="P313" i="2"/>
  <c r="Z313" i="2" s="1"/>
  <c r="O313" i="2"/>
  <c r="Y313" i="2" s="1"/>
  <c r="N313" i="2"/>
  <c r="M313" i="2"/>
  <c r="L313" i="2"/>
  <c r="V313" i="2" s="1"/>
  <c r="K313" i="2"/>
  <c r="U313" i="2" s="1"/>
  <c r="J313" i="2"/>
  <c r="AE312" i="2"/>
  <c r="AC312" i="2"/>
  <c r="AB312" i="2"/>
  <c r="Y312" i="2"/>
  <c r="X312" i="2"/>
  <c r="U312" i="2"/>
  <c r="T312" i="2"/>
  <c r="S312" i="2"/>
  <c r="R312" i="2"/>
  <c r="Q312" i="2"/>
  <c r="AA312" i="2" s="1"/>
  <c r="P312" i="2"/>
  <c r="Z312" i="2" s="1"/>
  <c r="O312" i="2"/>
  <c r="N312" i="2"/>
  <c r="M312" i="2"/>
  <c r="W312" i="2" s="1"/>
  <c r="L312" i="2"/>
  <c r="V312" i="2" s="1"/>
  <c r="K312" i="2"/>
  <c r="J312" i="2"/>
  <c r="AE311" i="2"/>
  <c r="AC311" i="2"/>
  <c r="Z311" i="2"/>
  <c r="Y311" i="2"/>
  <c r="V311" i="2"/>
  <c r="U311" i="2"/>
  <c r="S311" i="2"/>
  <c r="R311" i="2"/>
  <c r="AB311" i="2" s="1"/>
  <c r="Q311" i="2"/>
  <c r="AA311" i="2" s="1"/>
  <c r="P311" i="2"/>
  <c r="O311" i="2"/>
  <c r="N311" i="2"/>
  <c r="X311" i="2" s="1"/>
  <c r="M311" i="2"/>
  <c r="W311" i="2" s="1"/>
  <c r="L311" i="2"/>
  <c r="K311" i="2"/>
  <c r="J311" i="2"/>
  <c r="T311" i="2" s="1"/>
  <c r="AE310" i="2"/>
  <c r="AA310" i="2"/>
  <c r="Z310" i="2"/>
  <c r="W310" i="2"/>
  <c r="V310" i="2"/>
  <c r="S310" i="2"/>
  <c r="AC310" i="2" s="1"/>
  <c r="R310" i="2"/>
  <c r="AB310" i="2" s="1"/>
  <c r="Q310" i="2"/>
  <c r="P310" i="2"/>
  <c r="O310" i="2"/>
  <c r="Y310" i="2" s="1"/>
  <c r="N310" i="2"/>
  <c r="X310" i="2" s="1"/>
  <c r="M310" i="2"/>
  <c r="L310" i="2"/>
  <c r="K310" i="2"/>
  <c r="U310" i="2" s="1"/>
  <c r="J310" i="2"/>
  <c r="T310" i="2" s="1"/>
  <c r="AE309" i="2"/>
  <c r="AB309" i="2"/>
  <c r="AA309" i="2"/>
  <c r="X309" i="2"/>
  <c r="W309" i="2"/>
  <c r="T309" i="2"/>
  <c r="S309" i="2"/>
  <c r="AC309" i="2" s="1"/>
  <c r="R309" i="2"/>
  <c r="Q309" i="2"/>
  <c r="P309" i="2"/>
  <c r="Z309" i="2" s="1"/>
  <c r="O309" i="2"/>
  <c r="Y309" i="2" s="1"/>
  <c r="N309" i="2"/>
  <c r="M309" i="2"/>
  <c r="L309" i="2"/>
  <c r="V309" i="2" s="1"/>
  <c r="K309" i="2"/>
  <c r="U309" i="2" s="1"/>
  <c r="J309" i="2"/>
  <c r="AE308" i="2"/>
  <c r="AC308" i="2"/>
  <c r="AB308" i="2"/>
  <c r="Y308" i="2"/>
  <c r="X308" i="2"/>
  <c r="U308" i="2"/>
  <c r="T308" i="2"/>
  <c r="S308" i="2"/>
  <c r="R308" i="2"/>
  <c r="Q308" i="2"/>
  <c r="AA308" i="2" s="1"/>
  <c r="P308" i="2"/>
  <c r="Z308" i="2" s="1"/>
  <c r="O308" i="2"/>
  <c r="N308" i="2"/>
  <c r="M308" i="2"/>
  <c r="W308" i="2" s="1"/>
  <c r="L308" i="2"/>
  <c r="V308" i="2" s="1"/>
  <c r="K308" i="2"/>
  <c r="J308" i="2"/>
  <c r="AE307" i="2"/>
  <c r="AC307" i="2"/>
  <c r="Z307" i="2"/>
  <c r="Y307" i="2"/>
  <c r="V307" i="2"/>
  <c r="U307" i="2"/>
  <c r="S307" i="2"/>
  <c r="R307" i="2"/>
  <c r="AB307" i="2" s="1"/>
  <c r="Q307" i="2"/>
  <c r="AA307" i="2" s="1"/>
  <c r="P307" i="2"/>
  <c r="O307" i="2"/>
  <c r="N307" i="2"/>
  <c r="X307" i="2" s="1"/>
  <c r="M307" i="2"/>
  <c r="W307" i="2" s="1"/>
  <c r="L307" i="2"/>
  <c r="K307" i="2"/>
  <c r="J307" i="2"/>
  <c r="T307" i="2" s="1"/>
  <c r="AE306" i="2"/>
  <c r="AA306" i="2"/>
  <c r="Z306" i="2"/>
  <c r="W306" i="2"/>
  <c r="V306" i="2"/>
  <c r="S306" i="2"/>
  <c r="AC306" i="2" s="1"/>
  <c r="R306" i="2"/>
  <c r="AB306" i="2" s="1"/>
  <c r="Q306" i="2"/>
  <c r="P306" i="2"/>
  <c r="O306" i="2"/>
  <c r="Y306" i="2" s="1"/>
  <c r="N306" i="2"/>
  <c r="X306" i="2" s="1"/>
  <c r="M306" i="2"/>
  <c r="L306" i="2"/>
  <c r="K306" i="2"/>
  <c r="U306" i="2" s="1"/>
  <c r="J306" i="2"/>
  <c r="T306" i="2" s="1"/>
  <c r="AE305" i="2"/>
  <c r="AB305" i="2"/>
  <c r="AA305" i="2"/>
  <c r="X305" i="2"/>
  <c r="W305" i="2"/>
  <c r="T305" i="2"/>
  <c r="S305" i="2"/>
  <c r="AC305" i="2" s="1"/>
  <c r="R305" i="2"/>
  <c r="Q305" i="2"/>
  <c r="P305" i="2"/>
  <c r="Z305" i="2" s="1"/>
  <c r="O305" i="2"/>
  <c r="Y305" i="2" s="1"/>
  <c r="N305" i="2"/>
  <c r="M305" i="2"/>
  <c r="L305" i="2"/>
  <c r="V305" i="2" s="1"/>
  <c r="K305" i="2"/>
  <c r="U305" i="2" s="1"/>
  <c r="J305" i="2"/>
  <c r="AE304" i="2"/>
  <c r="AC304" i="2"/>
  <c r="AB304" i="2"/>
  <c r="Y304" i="2"/>
  <c r="X304" i="2"/>
  <c r="U304" i="2"/>
  <c r="T304" i="2"/>
  <c r="S304" i="2"/>
  <c r="R304" i="2"/>
  <c r="Q304" i="2"/>
  <c r="AA304" i="2" s="1"/>
  <c r="P304" i="2"/>
  <c r="Z304" i="2" s="1"/>
  <c r="O304" i="2"/>
  <c r="N304" i="2"/>
  <c r="M304" i="2"/>
  <c r="W304" i="2" s="1"/>
  <c r="L304" i="2"/>
  <c r="V304" i="2" s="1"/>
  <c r="K304" i="2"/>
  <c r="J304" i="2"/>
  <c r="AE303" i="2"/>
  <c r="AC303" i="2"/>
  <c r="Z303" i="2"/>
  <c r="Y303" i="2"/>
  <c r="V303" i="2"/>
  <c r="U303" i="2"/>
  <c r="S303" i="2"/>
  <c r="R303" i="2"/>
  <c r="AB303" i="2" s="1"/>
  <c r="Q303" i="2"/>
  <c r="AA303" i="2" s="1"/>
  <c r="P303" i="2"/>
  <c r="O303" i="2"/>
  <c r="N303" i="2"/>
  <c r="X303" i="2" s="1"/>
  <c r="M303" i="2"/>
  <c r="W303" i="2" s="1"/>
  <c r="L303" i="2"/>
  <c r="K303" i="2"/>
  <c r="J303" i="2"/>
  <c r="T303" i="2" s="1"/>
  <c r="AE302" i="2"/>
  <c r="AA302" i="2"/>
  <c r="Z302" i="2"/>
  <c r="W302" i="2"/>
  <c r="V302" i="2"/>
  <c r="S302" i="2"/>
  <c r="AC302" i="2" s="1"/>
  <c r="R302" i="2"/>
  <c r="AB302" i="2" s="1"/>
  <c r="Q302" i="2"/>
  <c r="P302" i="2"/>
  <c r="O302" i="2"/>
  <c r="Y302" i="2" s="1"/>
  <c r="N302" i="2"/>
  <c r="X302" i="2" s="1"/>
  <c r="M302" i="2"/>
  <c r="L302" i="2"/>
  <c r="K302" i="2"/>
  <c r="U302" i="2" s="1"/>
  <c r="J302" i="2"/>
  <c r="T302" i="2" s="1"/>
  <c r="AE301" i="2"/>
  <c r="AB301" i="2"/>
  <c r="AA301" i="2"/>
  <c r="X301" i="2"/>
  <c r="W301" i="2"/>
  <c r="T301" i="2"/>
  <c r="S301" i="2"/>
  <c r="AC301" i="2" s="1"/>
  <c r="R301" i="2"/>
  <c r="Q301" i="2"/>
  <c r="P301" i="2"/>
  <c r="Z301" i="2" s="1"/>
  <c r="O301" i="2"/>
  <c r="Y301" i="2" s="1"/>
  <c r="N301" i="2"/>
  <c r="M301" i="2"/>
  <c r="L301" i="2"/>
  <c r="V301" i="2" s="1"/>
  <c r="K301" i="2"/>
  <c r="U301" i="2" s="1"/>
  <c r="J301" i="2"/>
  <c r="AE300" i="2"/>
  <c r="AC300" i="2"/>
  <c r="AB300" i="2"/>
  <c r="Y300" i="2"/>
  <c r="X300" i="2"/>
  <c r="U300" i="2"/>
  <c r="T300" i="2"/>
  <c r="S300" i="2"/>
  <c r="R300" i="2"/>
  <c r="Q300" i="2"/>
  <c r="AA300" i="2" s="1"/>
  <c r="P300" i="2"/>
  <c r="Z300" i="2" s="1"/>
  <c r="O300" i="2"/>
  <c r="N300" i="2"/>
  <c r="M300" i="2"/>
  <c r="W300" i="2" s="1"/>
  <c r="L300" i="2"/>
  <c r="V300" i="2" s="1"/>
  <c r="K300" i="2"/>
  <c r="J300" i="2"/>
  <c r="AE299" i="2"/>
  <c r="AC299" i="2"/>
  <c r="Z299" i="2"/>
  <c r="Y299" i="2"/>
  <c r="V299" i="2"/>
  <c r="U299" i="2"/>
  <c r="S299" i="2"/>
  <c r="R299" i="2"/>
  <c r="AB299" i="2" s="1"/>
  <c r="Q299" i="2"/>
  <c r="AA299" i="2" s="1"/>
  <c r="P299" i="2"/>
  <c r="O299" i="2"/>
  <c r="N299" i="2"/>
  <c r="X299" i="2" s="1"/>
  <c r="M299" i="2"/>
  <c r="W299" i="2" s="1"/>
  <c r="L299" i="2"/>
  <c r="K299" i="2"/>
  <c r="J299" i="2"/>
  <c r="T299" i="2" s="1"/>
  <c r="AE298" i="2"/>
  <c r="AA298" i="2"/>
  <c r="Z298" i="2"/>
  <c r="W298" i="2"/>
  <c r="V298" i="2"/>
  <c r="S298" i="2"/>
  <c r="AC298" i="2" s="1"/>
  <c r="R298" i="2"/>
  <c r="AB298" i="2" s="1"/>
  <c r="Q298" i="2"/>
  <c r="P298" i="2"/>
  <c r="O298" i="2"/>
  <c r="Y298" i="2" s="1"/>
  <c r="N298" i="2"/>
  <c r="X298" i="2" s="1"/>
  <c r="M298" i="2"/>
  <c r="L298" i="2"/>
  <c r="K298" i="2"/>
  <c r="U298" i="2" s="1"/>
  <c r="J298" i="2"/>
  <c r="T298" i="2" s="1"/>
  <c r="AE297" i="2"/>
  <c r="AB297" i="2"/>
  <c r="AA297" i="2"/>
  <c r="X297" i="2"/>
  <c r="W297" i="2"/>
  <c r="T297" i="2"/>
  <c r="S297" i="2"/>
  <c r="AC297" i="2" s="1"/>
  <c r="R297" i="2"/>
  <c r="Q297" i="2"/>
  <c r="P297" i="2"/>
  <c r="Z297" i="2" s="1"/>
  <c r="O297" i="2"/>
  <c r="Y297" i="2" s="1"/>
  <c r="N297" i="2"/>
  <c r="M297" i="2"/>
  <c r="L297" i="2"/>
  <c r="V297" i="2" s="1"/>
  <c r="K297" i="2"/>
  <c r="U297" i="2" s="1"/>
  <c r="J297" i="2"/>
  <c r="AE296" i="2"/>
  <c r="AC296" i="2"/>
  <c r="AB296" i="2"/>
  <c r="Y296" i="2"/>
  <c r="X296" i="2"/>
  <c r="U296" i="2"/>
  <c r="T296" i="2"/>
  <c r="S296" i="2"/>
  <c r="R296" i="2"/>
  <c r="Q296" i="2"/>
  <c r="AA296" i="2" s="1"/>
  <c r="P296" i="2"/>
  <c r="Z296" i="2" s="1"/>
  <c r="O296" i="2"/>
  <c r="N296" i="2"/>
  <c r="M296" i="2"/>
  <c r="W296" i="2" s="1"/>
  <c r="L296" i="2"/>
  <c r="V296" i="2" s="1"/>
  <c r="K296" i="2"/>
  <c r="J296" i="2"/>
  <c r="AE295" i="2"/>
  <c r="AC295" i="2"/>
  <c r="Z295" i="2"/>
  <c r="Y295" i="2"/>
  <c r="V295" i="2"/>
  <c r="U295" i="2"/>
  <c r="S295" i="2"/>
  <c r="R295" i="2"/>
  <c r="AB295" i="2" s="1"/>
  <c r="Q295" i="2"/>
  <c r="AA295" i="2" s="1"/>
  <c r="P295" i="2"/>
  <c r="O295" i="2"/>
  <c r="N295" i="2"/>
  <c r="X295" i="2" s="1"/>
  <c r="M295" i="2"/>
  <c r="W295" i="2" s="1"/>
  <c r="L295" i="2"/>
  <c r="K295" i="2"/>
  <c r="J295" i="2"/>
  <c r="T295" i="2" s="1"/>
  <c r="AE294" i="2"/>
  <c r="AA294" i="2"/>
  <c r="Z294" i="2"/>
  <c r="W294" i="2"/>
  <c r="V294" i="2"/>
  <c r="S294" i="2"/>
  <c r="AC294" i="2" s="1"/>
  <c r="R294" i="2"/>
  <c r="AB294" i="2" s="1"/>
  <c r="Q294" i="2"/>
  <c r="P294" i="2"/>
  <c r="O294" i="2"/>
  <c r="Y294" i="2" s="1"/>
  <c r="N294" i="2"/>
  <c r="X294" i="2" s="1"/>
  <c r="M294" i="2"/>
  <c r="L294" i="2"/>
  <c r="K294" i="2"/>
  <c r="U294" i="2" s="1"/>
  <c r="J294" i="2"/>
  <c r="T294" i="2" s="1"/>
  <c r="AE293" i="2"/>
  <c r="AB293" i="2"/>
  <c r="AA293" i="2"/>
  <c r="X293" i="2"/>
  <c r="W293" i="2"/>
  <c r="T293" i="2"/>
  <c r="S293" i="2"/>
  <c r="AC293" i="2" s="1"/>
  <c r="R293" i="2"/>
  <c r="Q293" i="2"/>
  <c r="P293" i="2"/>
  <c r="Z293" i="2" s="1"/>
  <c r="O293" i="2"/>
  <c r="Y293" i="2" s="1"/>
  <c r="N293" i="2"/>
  <c r="M293" i="2"/>
  <c r="L293" i="2"/>
  <c r="V293" i="2" s="1"/>
  <c r="K293" i="2"/>
  <c r="U293" i="2" s="1"/>
  <c r="J293" i="2"/>
  <c r="AE292" i="2"/>
  <c r="AC292" i="2"/>
  <c r="AB292" i="2"/>
  <c r="Y292" i="2"/>
  <c r="X292" i="2"/>
  <c r="U292" i="2"/>
  <c r="T292" i="2"/>
  <c r="S292" i="2"/>
  <c r="R292" i="2"/>
  <c r="Q292" i="2"/>
  <c r="AA292" i="2" s="1"/>
  <c r="P292" i="2"/>
  <c r="Z292" i="2" s="1"/>
  <c r="O292" i="2"/>
  <c r="N292" i="2"/>
  <c r="M292" i="2"/>
  <c r="W292" i="2" s="1"/>
  <c r="L292" i="2"/>
  <c r="V292" i="2" s="1"/>
  <c r="K292" i="2"/>
  <c r="J292" i="2"/>
  <c r="AE291" i="2"/>
  <c r="AC291" i="2"/>
  <c r="Z291" i="2"/>
  <c r="Y291" i="2"/>
  <c r="V291" i="2"/>
  <c r="U291" i="2"/>
  <c r="S291" i="2"/>
  <c r="R291" i="2"/>
  <c r="AB291" i="2" s="1"/>
  <c r="Q291" i="2"/>
  <c r="AA291" i="2" s="1"/>
  <c r="P291" i="2"/>
  <c r="O291" i="2"/>
  <c r="N291" i="2"/>
  <c r="X291" i="2" s="1"/>
  <c r="M291" i="2"/>
  <c r="W291" i="2" s="1"/>
  <c r="L291" i="2"/>
  <c r="K291" i="2"/>
  <c r="J291" i="2"/>
  <c r="T291" i="2" s="1"/>
  <c r="AE290" i="2"/>
  <c r="AA290" i="2"/>
  <c r="Z290" i="2"/>
  <c r="W290" i="2"/>
  <c r="V290" i="2"/>
  <c r="S290" i="2"/>
  <c r="AC290" i="2" s="1"/>
  <c r="R290" i="2"/>
  <c r="AB290" i="2" s="1"/>
  <c r="Q290" i="2"/>
  <c r="P290" i="2"/>
  <c r="O290" i="2"/>
  <c r="Y290" i="2" s="1"/>
  <c r="N290" i="2"/>
  <c r="X290" i="2" s="1"/>
  <c r="M290" i="2"/>
  <c r="L290" i="2"/>
  <c r="K290" i="2"/>
  <c r="U290" i="2" s="1"/>
  <c r="J290" i="2"/>
  <c r="T290" i="2" s="1"/>
  <c r="AE289" i="2"/>
  <c r="AB289" i="2"/>
  <c r="AA289" i="2"/>
  <c r="X289" i="2"/>
  <c r="W289" i="2"/>
  <c r="T289" i="2"/>
  <c r="S289" i="2"/>
  <c r="AC289" i="2" s="1"/>
  <c r="R289" i="2"/>
  <c r="Q289" i="2"/>
  <c r="P289" i="2"/>
  <c r="Z289" i="2" s="1"/>
  <c r="O289" i="2"/>
  <c r="Y289" i="2" s="1"/>
  <c r="N289" i="2"/>
  <c r="M289" i="2"/>
  <c r="L289" i="2"/>
  <c r="V289" i="2" s="1"/>
  <c r="K289" i="2"/>
  <c r="U289" i="2" s="1"/>
  <c r="J289" i="2"/>
  <c r="AE288" i="2"/>
  <c r="AC288" i="2"/>
  <c r="AB288" i="2"/>
  <c r="Y288" i="2"/>
  <c r="X288" i="2"/>
  <c r="U288" i="2"/>
  <c r="T288" i="2"/>
  <c r="S288" i="2"/>
  <c r="R288" i="2"/>
  <c r="Q288" i="2"/>
  <c r="AA288" i="2" s="1"/>
  <c r="P288" i="2"/>
  <c r="Z288" i="2" s="1"/>
  <c r="O288" i="2"/>
  <c r="N288" i="2"/>
  <c r="M288" i="2"/>
  <c r="W288" i="2" s="1"/>
  <c r="L288" i="2"/>
  <c r="V288" i="2" s="1"/>
  <c r="K288" i="2"/>
  <c r="J288" i="2"/>
  <c r="AE287" i="2"/>
  <c r="AC287" i="2"/>
  <c r="Z287" i="2"/>
  <c r="Y287" i="2"/>
  <c r="V287" i="2"/>
  <c r="U287" i="2"/>
  <c r="S287" i="2"/>
  <c r="R287" i="2"/>
  <c r="AB287" i="2" s="1"/>
  <c r="Q287" i="2"/>
  <c r="AA287" i="2" s="1"/>
  <c r="P287" i="2"/>
  <c r="O287" i="2"/>
  <c r="N287" i="2"/>
  <c r="X287" i="2" s="1"/>
  <c r="M287" i="2"/>
  <c r="W287" i="2" s="1"/>
  <c r="L287" i="2"/>
  <c r="K287" i="2"/>
  <c r="J287" i="2"/>
  <c r="T287" i="2" s="1"/>
  <c r="AE286" i="2"/>
  <c r="AA286" i="2"/>
  <c r="Z286" i="2"/>
  <c r="W286" i="2"/>
  <c r="V286" i="2"/>
  <c r="S286" i="2"/>
  <c r="AC286" i="2" s="1"/>
  <c r="R286" i="2"/>
  <c r="AB286" i="2" s="1"/>
  <c r="Q286" i="2"/>
  <c r="P286" i="2"/>
  <c r="O286" i="2"/>
  <c r="Y286" i="2" s="1"/>
  <c r="N286" i="2"/>
  <c r="X286" i="2" s="1"/>
  <c r="M286" i="2"/>
  <c r="L286" i="2"/>
  <c r="K286" i="2"/>
  <c r="U286" i="2" s="1"/>
  <c r="J286" i="2"/>
  <c r="T286" i="2" s="1"/>
  <c r="AE285" i="2"/>
  <c r="AB285" i="2"/>
  <c r="AA285" i="2"/>
  <c r="X285" i="2"/>
  <c r="W285" i="2"/>
  <c r="T285" i="2"/>
  <c r="S285" i="2"/>
  <c r="AC285" i="2" s="1"/>
  <c r="R285" i="2"/>
  <c r="Q285" i="2"/>
  <c r="P285" i="2"/>
  <c r="Z285" i="2" s="1"/>
  <c r="O285" i="2"/>
  <c r="Y285" i="2" s="1"/>
  <c r="N285" i="2"/>
  <c r="M285" i="2"/>
  <c r="L285" i="2"/>
  <c r="V285" i="2" s="1"/>
  <c r="K285" i="2"/>
  <c r="U285" i="2" s="1"/>
  <c r="J285" i="2"/>
  <c r="AE284" i="2"/>
  <c r="AC284" i="2"/>
  <c r="AB284" i="2"/>
  <c r="Y284" i="2"/>
  <c r="X284" i="2"/>
  <c r="U284" i="2"/>
  <c r="T284" i="2"/>
  <c r="S284" i="2"/>
  <c r="R284" i="2"/>
  <c r="Q284" i="2"/>
  <c r="AA284" i="2" s="1"/>
  <c r="P284" i="2"/>
  <c r="Z284" i="2" s="1"/>
  <c r="O284" i="2"/>
  <c r="N284" i="2"/>
  <c r="M284" i="2"/>
  <c r="W284" i="2" s="1"/>
  <c r="L284" i="2"/>
  <c r="V284" i="2" s="1"/>
  <c r="K284" i="2"/>
  <c r="J284" i="2"/>
  <c r="AE283" i="2"/>
  <c r="AC283" i="2"/>
  <c r="Y283" i="2"/>
  <c r="U283" i="2"/>
  <c r="S283" i="2"/>
  <c r="R283" i="2"/>
  <c r="AB283" i="2" s="1"/>
  <c r="Q283" i="2"/>
  <c r="AA283" i="2" s="1"/>
  <c r="P283" i="2"/>
  <c r="Z283" i="2" s="1"/>
  <c r="O283" i="2"/>
  <c r="N283" i="2"/>
  <c r="X283" i="2" s="1"/>
  <c r="M283" i="2"/>
  <c r="W283" i="2" s="1"/>
  <c r="L283" i="2"/>
  <c r="V283" i="2" s="1"/>
  <c r="K283" i="2"/>
  <c r="J283" i="2"/>
  <c r="T283" i="2" s="1"/>
  <c r="AE282" i="2"/>
  <c r="AC282" i="2"/>
  <c r="Z282" i="2"/>
  <c r="Y282" i="2"/>
  <c r="V282" i="2"/>
  <c r="U282" i="2"/>
  <c r="S282" i="2"/>
  <c r="R282" i="2"/>
  <c r="AB282" i="2" s="1"/>
  <c r="Q282" i="2"/>
  <c r="AA282" i="2" s="1"/>
  <c r="P282" i="2"/>
  <c r="O282" i="2"/>
  <c r="N282" i="2"/>
  <c r="X282" i="2" s="1"/>
  <c r="M282" i="2"/>
  <c r="W282" i="2" s="1"/>
  <c r="L282" i="2"/>
  <c r="K282" i="2"/>
  <c r="J282" i="2"/>
  <c r="T282" i="2" s="1"/>
  <c r="AE281" i="2"/>
  <c r="AA281" i="2"/>
  <c r="Z281" i="2"/>
  <c r="W281" i="2"/>
  <c r="V281" i="2"/>
  <c r="S281" i="2"/>
  <c r="AC281" i="2" s="1"/>
  <c r="R281" i="2"/>
  <c r="AB281" i="2" s="1"/>
  <c r="Q281" i="2"/>
  <c r="P281" i="2"/>
  <c r="O281" i="2"/>
  <c r="Y281" i="2" s="1"/>
  <c r="N281" i="2"/>
  <c r="X281" i="2" s="1"/>
  <c r="M281" i="2"/>
  <c r="L281" i="2"/>
  <c r="K281" i="2"/>
  <c r="U281" i="2" s="1"/>
  <c r="J281" i="2"/>
  <c r="T281" i="2" s="1"/>
  <c r="AE280" i="2"/>
  <c r="AB280" i="2"/>
  <c r="AA280" i="2"/>
  <c r="X280" i="2"/>
  <c r="W280" i="2"/>
  <c r="T280" i="2"/>
  <c r="S280" i="2"/>
  <c r="AC280" i="2" s="1"/>
  <c r="R280" i="2"/>
  <c r="Q280" i="2"/>
  <c r="P280" i="2"/>
  <c r="Z280" i="2" s="1"/>
  <c r="O280" i="2"/>
  <c r="Y280" i="2" s="1"/>
  <c r="N280" i="2"/>
  <c r="M280" i="2"/>
  <c r="L280" i="2"/>
  <c r="V280" i="2" s="1"/>
  <c r="K280" i="2"/>
  <c r="U280" i="2" s="1"/>
  <c r="J280" i="2"/>
  <c r="AE279" i="2"/>
  <c r="AC279" i="2"/>
  <c r="AB279" i="2"/>
  <c r="Y279" i="2"/>
  <c r="X279" i="2"/>
  <c r="U279" i="2"/>
  <c r="T279" i="2"/>
  <c r="S279" i="2"/>
  <c r="R279" i="2"/>
  <c r="Q279" i="2"/>
  <c r="AA279" i="2" s="1"/>
  <c r="P279" i="2"/>
  <c r="Z279" i="2" s="1"/>
  <c r="O279" i="2"/>
  <c r="N279" i="2"/>
  <c r="M279" i="2"/>
  <c r="W279" i="2" s="1"/>
  <c r="L279" i="2"/>
  <c r="V279" i="2" s="1"/>
  <c r="K279" i="2"/>
  <c r="J279" i="2"/>
  <c r="AE278" i="2"/>
  <c r="AC278" i="2"/>
  <c r="Z278" i="2"/>
  <c r="Y278" i="2"/>
  <c r="V278" i="2"/>
  <c r="U278" i="2"/>
  <c r="S278" i="2"/>
  <c r="R278" i="2"/>
  <c r="AB278" i="2" s="1"/>
  <c r="Q278" i="2"/>
  <c r="AA278" i="2" s="1"/>
  <c r="P278" i="2"/>
  <c r="O278" i="2"/>
  <c r="N278" i="2"/>
  <c r="X278" i="2" s="1"/>
  <c r="M278" i="2"/>
  <c r="W278" i="2" s="1"/>
  <c r="L278" i="2"/>
  <c r="K278" i="2"/>
  <c r="J278" i="2"/>
  <c r="T278" i="2" s="1"/>
  <c r="AE277" i="2"/>
  <c r="AA277" i="2"/>
  <c r="Z277" i="2"/>
  <c r="W277" i="2"/>
  <c r="V277" i="2"/>
  <c r="S277" i="2"/>
  <c r="AC277" i="2" s="1"/>
  <c r="R277" i="2"/>
  <c r="AB277" i="2" s="1"/>
  <c r="Q277" i="2"/>
  <c r="P277" i="2"/>
  <c r="O277" i="2"/>
  <c r="Y277" i="2" s="1"/>
  <c r="N277" i="2"/>
  <c r="X277" i="2" s="1"/>
  <c r="M277" i="2"/>
  <c r="L277" i="2"/>
  <c r="K277" i="2"/>
  <c r="U277" i="2" s="1"/>
  <c r="J277" i="2"/>
  <c r="T277" i="2" s="1"/>
  <c r="AE276" i="2"/>
  <c r="AB276" i="2"/>
  <c r="AA276" i="2"/>
  <c r="X276" i="2"/>
  <c r="W276" i="2"/>
  <c r="T276" i="2"/>
  <c r="S276" i="2"/>
  <c r="AC276" i="2" s="1"/>
  <c r="R276" i="2"/>
  <c r="Q276" i="2"/>
  <c r="P276" i="2"/>
  <c r="Z276" i="2" s="1"/>
  <c r="O276" i="2"/>
  <c r="Y276" i="2" s="1"/>
  <c r="N276" i="2"/>
  <c r="M276" i="2"/>
  <c r="L276" i="2"/>
  <c r="V276" i="2" s="1"/>
  <c r="K276" i="2"/>
  <c r="U276" i="2" s="1"/>
  <c r="J276" i="2"/>
  <c r="AE275" i="2"/>
  <c r="AC275" i="2"/>
  <c r="AB275" i="2"/>
  <c r="Y275" i="2"/>
  <c r="X275" i="2"/>
  <c r="U275" i="2"/>
  <c r="T275" i="2"/>
  <c r="S275" i="2"/>
  <c r="R275" i="2"/>
  <c r="Q275" i="2"/>
  <c r="AA275" i="2" s="1"/>
  <c r="P275" i="2"/>
  <c r="Z275" i="2" s="1"/>
  <c r="O275" i="2"/>
  <c r="N275" i="2"/>
  <c r="M275" i="2"/>
  <c r="W275" i="2" s="1"/>
  <c r="L275" i="2"/>
  <c r="V275" i="2" s="1"/>
  <c r="K275" i="2"/>
  <c r="J275" i="2"/>
  <c r="AE274" i="2"/>
  <c r="AC274" i="2"/>
  <c r="Z274" i="2"/>
  <c r="Y274" i="2"/>
  <c r="V274" i="2"/>
  <c r="U274" i="2"/>
  <c r="S274" i="2"/>
  <c r="R274" i="2"/>
  <c r="AB274" i="2" s="1"/>
  <c r="Q274" i="2"/>
  <c r="AA274" i="2" s="1"/>
  <c r="P274" i="2"/>
  <c r="O274" i="2"/>
  <c r="N274" i="2"/>
  <c r="X274" i="2" s="1"/>
  <c r="M274" i="2"/>
  <c r="W274" i="2" s="1"/>
  <c r="L274" i="2"/>
  <c r="K274" i="2"/>
  <c r="J274" i="2"/>
  <c r="T274" i="2" s="1"/>
  <c r="AE273" i="2"/>
  <c r="AA273" i="2"/>
  <c r="Z273" i="2"/>
  <c r="W273" i="2"/>
  <c r="V273" i="2"/>
  <c r="S273" i="2"/>
  <c r="AC273" i="2" s="1"/>
  <c r="R273" i="2"/>
  <c r="AB273" i="2" s="1"/>
  <c r="Q273" i="2"/>
  <c r="P273" i="2"/>
  <c r="O273" i="2"/>
  <c r="Y273" i="2" s="1"/>
  <c r="N273" i="2"/>
  <c r="X273" i="2" s="1"/>
  <c r="M273" i="2"/>
  <c r="L273" i="2"/>
  <c r="K273" i="2"/>
  <c r="U273" i="2" s="1"/>
  <c r="T273" i="2"/>
  <c r="AE271" i="2" l="1"/>
  <c r="AA271" i="2"/>
  <c r="W271" i="2"/>
  <c r="S271" i="2"/>
  <c r="AC271" i="2" s="1"/>
  <c r="R271" i="2"/>
  <c r="AB271" i="2" s="1"/>
  <c r="Q271" i="2"/>
  <c r="P271" i="2"/>
  <c r="Z271" i="2" s="1"/>
  <c r="O271" i="2"/>
  <c r="Y271" i="2" s="1"/>
  <c r="N271" i="2"/>
  <c r="X271" i="2" s="1"/>
  <c r="M271" i="2"/>
  <c r="L271" i="2"/>
  <c r="V271" i="2" s="1"/>
  <c r="K271" i="2"/>
  <c r="U271" i="2" s="1"/>
  <c r="J271" i="2"/>
  <c r="T271" i="2" s="1"/>
  <c r="AE270" i="2"/>
  <c r="AB270" i="2"/>
  <c r="X270" i="2"/>
  <c r="T270" i="2"/>
  <c r="S270" i="2"/>
  <c r="AC270" i="2" s="1"/>
  <c r="R270" i="2"/>
  <c r="Q270" i="2"/>
  <c r="AA270" i="2" s="1"/>
  <c r="P270" i="2"/>
  <c r="Z270" i="2" s="1"/>
  <c r="O270" i="2"/>
  <c r="Y270" i="2" s="1"/>
  <c r="N270" i="2"/>
  <c r="M270" i="2"/>
  <c r="W270" i="2" s="1"/>
  <c r="L270" i="2"/>
  <c r="V270" i="2" s="1"/>
  <c r="K270" i="2"/>
  <c r="U270" i="2" s="1"/>
  <c r="J270" i="2"/>
  <c r="AE269" i="2"/>
  <c r="AC269" i="2"/>
  <c r="Y269" i="2"/>
  <c r="U269" i="2"/>
  <c r="S269" i="2"/>
  <c r="R269" i="2"/>
  <c r="AB269" i="2" s="1"/>
  <c r="Q269" i="2"/>
  <c r="AA269" i="2" s="1"/>
  <c r="P269" i="2"/>
  <c r="Z269" i="2" s="1"/>
  <c r="O269" i="2"/>
  <c r="N269" i="2"/>
  <c r="X269" i="2" s="1"/>
  <c r="M269" i="2"/>
  <c r="W269" i="2" s="1"/>
  <c r="L269" i="2"/>
  <c r="V269" i="2" s="1"/>
  <c r="K269" i="2"/>
  <c r="J269" i="2"/>
  <c r="T269" i="2" s="1"/>
  <c r="AE268" i="2"/>
  <c r="Z268" i="2"/>
  <c r="V268" i="2"/>
  <c r="S268" i="2"/>
  <c r="AC268" i="2" s="1"/>
  <c r="R268" i="2"/>
  <c r="AB268" i="2" s="1"/>
  <c r="Q268" i="2"/>
  <c r="AA268" i="2" s="1"/>
  <c r="P268" i="2"/>
  <c r="O268" i="2"/>
  <c r="Y268" i="2" s="1"/>
  <c r="N268" i="2"/>
  <c r="X268" i="2" s="1"/>
  <c r="M268" i="2"/>
  <c r="W268" i="2" s="1"/>
  <c r="L268" i="2"/>
  <c r="K268" i="2"/>
  <c r="U268" i="2" s="1"/>
  <c r="J268" i="2"/>
  <c r="T268" i="2" s="1"/>
  <c r="AE267" i="2"/>
  <c r="AA267" i="2"/>
  <c r="W267" i="2"/>
  <c r="S267" i="2"/>
  <c r="AC267" i="2" s="1"/>
  <c r="R267" i="2"/>
  <c r="AB267" i="2" s="1"/>
  <c r="Q267" i="2"/>
  <c r="P267" i="2"/>
  <c r="Z267" i="2" s="1"/>
  <c r="O267" i="2"/>
  <c r="Y267" i="2" s="1"/>
  <c r="N267" i="2"/>
  <c r="X267" i="2" s="1"/>
  <c r="M267" i="2"/>
  <c r="L267" i="2"/>
  <c r="V267" i="2" s="1"/>
  <c r="K267" i="2"/>
  <c r="U267" i="2" s="1"/>
  <c r="J267" i="2"/>
  <c r="T267" i="2" s="1"/>
  <c r="AE266" i="2"/>
  <c r="AB266" i="2"/>
  <c r="X266" i="2"/>
  <c r="T266" i="2"/>
  <c r="S266" i="2"/>
  <c r="AC266" i="2" s="1"/>
  <c r="R266" i="2"/>
  <c r="Q266" i="2"/>
  <c r="AA266" i="2" s="1"/>
  <c r="P266" i="2"/>
  <c r="Z266" i="2" s="1"/>
  <c r="O266" i="2"/>
  <c r="Y266" i="2" s="1"/>
  <c r="N266" i="2"/>
  <c r="M266" i="2"/>
  <c r="W266" i="2" s="1"/>
  <c r="L266" i="2"/>
  <c r="V266" i="2" s="1"/>
  <c r="K266" i="2"/>
  <c r="U266" i="2" s="1"/>
  <c r="J266" i="2"/>
  <c r="AE265" i="2"/>
  <c r="AC265" i="2"/>
  <c r="Y265" i="2"/>
  <c r="U265" i="2"/>
  <c r="S265" i="2"/>
  <c r="R265" i="2"/>
  <c r="AB265" i="2" s="1"/>
  <c r="Q265" i="2"/>
  <c r="AA265" i="2" s="1"/>
  <c r="P265" i="2"/>
  <c r="Z265" i="2" s="1"/>
  <c r="O265" i="2"/>
  <c r="N265" i="2"/>
  <c r="X265" i="2" s="1"/>
  <c r="M265" i="2"/>
  <c r="W265" i="2" s="1"/>
  <c r="L265" i="2"/>
  <c r="V265" i="2" s="1"/>
  <c r="K265" i="2"/>
  <c r="J265" i="2"/>
  <c r="T265" i="2" s="1"/>
  <c r="AE264" i="2"/>
  <c r="Z264" i="2"/>
  <c r="V264" i="2"/>
  <c r="S264" i="2"/>
  <c r="AC264" i="2" s="1"/>
  <c r="R264" i="2"/>
  <c r="AB264" i="2" s="1"/>
  <c r="Q264" i="2"/>
  <c r="AA264" i="2" s="1"/>
  <c r="P264" i="2"/>
  <c r="O264" i="2"/>
  <c r="Y264" i="2" s="1"/>
  <c r="N264" i="2"/>
  <c r="X264" i="2" s="1"/>
  <c r="M264" i="2"/>
  <c r="W264" i="2" s="1"/>
  <c r="L264" i="2"/>
  <c r="K264" i="2"/>
  <c r="U264" i="2" s="1"/>
  <c r="J264" i="2"/>
  <c r="T264" i="2" s="1"/>
  <c r="AE263" i="2"/>
  <c r="AA263" i="2"/>
  <c r="W263" i="2"/>
  <c r="S263" i="2"/>
  <c r="AC263" i="2" s="1"/>
  <c r="R263" i="2"/>
  <c r="AB263" i="2" s="1"/>
  <c r="Q263" i="2"/>
  <c r="P263" i="2"/>
  <c r="Z263" i="2" s="1"/>
  <c r="O263" i="2"/>
  <c r="Y263" i="2" s="1"/>
  <c r="N263" i="2"/>
  <c r="X263" i="2" s="1"/>
  <c r="M263" i="2"/>
  <c r="L263" i="2"/>
  <c r="V263" i="2" s="1"/>
  <c r="K263" i="2"/>
  <c r="U263" i="2" s="1"/>
  <c r="J263" i="2"/>
  <c r="T263" i="2" s="1"/>
  <c r="AE262" i="2"/>
  <c r="AB262" i="2"/>
  <c r="X262" i="2"/>
  <c r="T262" i="2"/>
  <c r="S262" i="2"/>
  <c r="AC262" i="2" s="1"/>
  <c r="R262" i="2"/>
  <c r="Q262" i="2"/>
  <c r="AA262" i="2" s="1"/>
  <c r="P262" i="2"/>
  <c r="Z262" i="2" s="1"/>
  <c r="O262" i="2"/>
  <c r="Y262" i="2" s="1"/>
  <c r="N262" i="2"/>
  <c r="M262" i="2"/>
  <c r="W262" i="2" s="1"/>
  <c r="L262" i="2"/>
  <c r="V262" i="2" s="1"/>
  <c r="K262" i="2"/>
  <c r="U262" i="2" s="1"/>
  <c r="J262" i="2"/>
  <c r="AE261" i="2"/>
  <c r="AC261" i="2"/>
  <c r="Y261" i="2"/>
  <c r="U261" i="2"/>
  <c r="S261" i="2"/>
  <c r="R261" i="2"/>
  <c r="AB261" i="2" s="1"/>
  <c r="Q261" i="2"/>
  <c r="AA261" i="2" s="1"/>
  <c r="P261" i="2"/>
  <c r="Z261" i="2" s="1"/>
  <c r="O261" i="2"/>
  <c r="N261" i="2"/>
  <c r="X261" i="2" s="1"/>
  <c r="M261" i="2"/>
  <c r="W261" i="2" s="1"/>
  <c r="L261" i="2"/>
  <c r="V261" i="2" s="1"/>
  <c r="K261" i="2"/>
  <c r="J261" i="2"/>
  <c r="T261" i="2" s="1"/>
  <c r="AE260" i="2"/>
  <c r="Z260" i="2"/>
  <c r="V260" i="2"/>
  <c r="S260" i="2"/>
  <c r="AC260" i="2" s="1"/>
  <c r="R260" i="2"/>
  <c r="AB260" i="2" s="1"/>
  <c r="Q260" i="2"/>
  <c r="AA260" i="2" s="1"/>
  <c r="P260" i="2"/>
  <c r="O260" i="2"/>
  <c r="Y260" i="2" s="1"/>
  <c r="N260" i="2"/>
  <c r="X260" i="2" s="1"/>
  <c r="M260" i="2"/>
  <c r="W260" i="2" s="1"/>
  <c r="L260" i="2"/>
  <c r="K260" i="2"/>
  <c r="U260" i="2" s="1"/>
  <c r="J260" i="2"/>
  <c r="T260" i="2" s="1"/>
  <c r="AE259" i="2"/>
  <c r="AA259" i="2"/>
  <c r="W259" i="2"/>
  <c r="S259" i="2"/>
  <c r="AC259" i="2" s="1"/>
  <c r="R259" i="2"/>
  <c r="AB259" i="2" s="1"/>
  <c r="Q259" i="2"/>
  <c r="P259" i="2"/>
  <c r="Z259" i="2" s="1"/>
  <c r="O259" i="2"/>
  <c r="Y259" i="2" s="1"/>
  <c r="N259" i="2"/>
  <c r="X259" i="2" s="1"/>
  <c r="M259" i="2"/>
  <c r="L259" i="2"/>
  <c r="V259" i="2" s="1"/>
  <c r="K259" i="2"/>
  <c r="U259" i="2" s="1"/>
  <c r="J259" i="2"/>
  <c r="T259" i="2" s="1"/>
  <c r="AE258" i="2"/>
  <c r="AB258" i="2"/>
  <c r="X258" i="2"/>
  <c r="T258" i="2"/>
  <c r="S258" i="2"/>
  <c r="AC258" i="2" s="1"/>
  <c r="R258" i="2"/>
  <c r="Q258" i="2"/>
  <c r="AA258" i="2" s="1"/>
  <c r="P258" i="2"/>
  <c r="Z258" i="2" s="1"/>
  <c r="O258" i="2"/>
  <c r="Y258" i="2" s="1"/>
  <c r="N258" i="2"/>
  <c r="M258" i="2"/>
  <c r="W258" i="2" s="1"/>
  <c r="L258" i="2"/>
  <c r="V258" i="2" s="1"/>
  <c r="K258" i="2"/>
  <c r="U258" i="2" s="1"/>
  <c r="J258" i="2"/>
  <c r="AE257" i="2"/>
  <c r="AC257" i="2"/>
  <c r="AB257" i="2"/>
  <c r="Y257" i="2"/>
  <c r="X257" i="2"/>
  <c r="U257" i="2"/>
  <c r="T257" i="2"/>
  <c r="S257" i="2"/>
  <c r="R257" i="2"/>
  <c r="Q257" i="2"/>
  <c r="AA257" i="2" s="1"/>
  <c r="P257" i="2"/>
  <c r="Z257" i="2" s="1"/>
  <c r="O257" i="2"/>
  <c r="N257" i="2"/>
  <c r="M257" i="2"/>
  <c r="W257" i="2" s="1"/>
  <c r="L257" i="2"/>
  <c r="V257" i="2" s="1"/>
  <c r="K257" i="2"/>
  <c r="J257" i="2"/>
  <c r="AE256" i="2"/>
  <c r="AC256" i="2"/>
  <c r="Z256" i="2"/>
  <c r="Y256" i="2"/>
  <c r="V256" i="2"/>
  <c r="U256" i="2"/>
  <c r="S256" i="2"/>
  <c r="R256" i="2"/>
  <c r="AB256" i="2" s="1"/>
  <c r="Q256" i="2"/>
  <c r="AA256" i="2" s="1"/>
  <c r="P256" i="2"/>
  <c r="O256" i="2"/>
  <c r="N256" i="2"/>
  <c r="X256" i="2" s="1"/>
  <c r="M256" i="2"/>
  <c r="W256" i="2" s="1"/>
  <c r="L256" i="2"/>
  <c r="K256" i="2"/>
  <c r="J256" i="2"/>
  <c r="T256" i="2" s="1"/>
  <c r="AE255" i="2"/>
  <c r="AA255" i="2"/>
  <c r="Z255" i="2"/>
  <c r="W255" i="2"/>
  <c r="V255" i="2"/>
  <c r="S255" i="2"/>
  <c r="AC255" i="2" s="1"/>
  <c r="R255" i="2"/>
  <c r="AB255" i="2" s="1"/>
  <c r="Q255" i="2"/>
  <c r="P255" i="2"/>
  <c r="O255" i="2"/>
  <c r="Y255" i="2" s="1"/>
  <c r="N255" i="2"/>
  <c r="X255" i="2" s="1"/>
  <c r="M255" i="2"/>
  <c r="L255" i="2"/>
  <c r="K255" i="2"/>
  <c r="U255" i="2" s="1"/>
  <c r="J255" i="2"/>
  <c r="T255" i="2" s="1"/>
  <c r="AE254" i="2"/>
  <c r="AB254" i="2"/>
  <c r="AA254" i="2"/>
  <c r="X254" i="2"/>
  <c r="W254" i="2"/>
  <c r="T254" i="2"/>
  <c r="S254" i="2"/>
  <c r="AC254" i="2" s="1"/>
  <c r="R254" i="2"/>
  <c r="Q254" i="2"/>
  <c r="P254" i="2"/>
  <c r="Z254" i="2" s="1"/>
  <c r="O254" i="2"/>
  <c r="Y254" i="2" s="1"/>
  <c r="N254" i="2"/>
  <c r="M254" i="2"/>
  <c r="L254" i="2"/>
  <c r="V254" i="2" s="1"/>
  <c r="K254" i="2"/>
  <c r="U254" i="2" s="1"/>
  <c r="J254" i="2"/>
  <c r="AE253" i="2"/>
  <c r="AC253" i="2"/>
  <c r="AB253" i="2"/>
  <c r="Y253" i="2"/>
  <c r="X253" i="2"/>
  <c r="U253" i="2"/>
  <c r="T253" i="2"/>
  <c r="S253" i="2"/>
  <c r="R253" i="2"/>
  <c r="Q253" i="2"/>
  <c r="AA253" i="2" s="1"/>
  <c r="P253" i="2"/>
  <c r="Z253" i="2" s="1"/>
  <c r="O253" i="2"/>
  <c r="N253" i="2"/>
  <c r="M253" i="2"/>
  <c r="W253" i="2" s="1"/>
  <c r="L253" i="2"/>
  <c r="V253" i="2" s="1"/>
  <c r="K253" i="2"/>
  <c r="J253" i="2"/>
  <c r="AE252" i="2"/>
  <c r="AC252" i="2"/>
  <c r="Z252" i="2"/>
  <c r="Y252" i="2"/>
  <c r="V252" i="2"/>
  <c r="U252" i="2"/>
  <c r="S252" i="2"/>
  <c r="R252" i="2"/>
  <c r="AB252" i="2" s="1"/>
  <c r="Q252" i="2"/>
  <c r="AA252" i="2" s="1"/>
  <c r="P252" i="2"/>
  <c r="O252" i="2"/>
  <c r="N252" i="2"/>
  <c r="X252" i="2" s="1"/>
  <c r="M252" i="2"/>
  <c r="W252" i="2" s="1"/>
  <c r="L252" i="2"/>
  <c r="K252" i="2"/>
  <c r="J252" i="2"/>
  <c r="T252" i="2" s="1"/>
  <c r="AE251" i="2"/>
  <c r="AA251" i="2"/>
  <c r="Z251" i="2"/>
  <c r="W251" i="2"/>
  <c r="V251" i="2"/>
  <c r="S251" i="2"/>
  <c r="AC251" i="2" s="1"/>
  <c r="R251" i="2"/>
  <c r="AB251" i="2" s="1"/>
  <c r="Q251" i="2"/>
  <c r="P251" i="2"/>
  <c r="O251" i="2"/>
  <c r="Y251" i="2" s="1"/>
  <c r="N251" i="2"/>
  <c r="X251" i="2" s="1"/>
  <c r="M251" i="2"/>
  <c r="L251" i="2"/>
  <c r="K251" i="2"/>
  <c r="U251" i="2" s="1"/>
  <c r="J251" i="2"/>
  <c r="T251" i="2" s="1"/>
  <c r="AE250" i="2"/>
  <c r="AB250" i="2"/>
  <c r="AA250" i="2"/>
  <c r="X250" i="2"/>
  <c r="W250" i="2"/>
  <c r="T250" i="2"/>
  <c r="S250" i="2"/>
  <c r="AC250" i="2" s="1"/>
  <c r="R250" i="2"/>
  <c r="Q250" i="2"/>
  <c r="P250" i="2"/>
  <c r="Z250" i="2" s="1"/>
  <c r="O250" i="2"/>
  <c r="Y250" i="2" s="1"/>
  <c r="N250" i="2"/>
  <c r="M250" i="2"/>
  <c r="L250" i="2"/>
  <c r="V250" i="2" s="1"/>
  <c r="K250" i="2"/>
  <c r="U250" i="2" s="1"/>
  <c r="J250" i="2"/>
  <c r="AE249" i="2"/>
  <c r="AC249" i="2"/>
  <c r="AB249" i="2"/>
  <c r="Y249" i="2"/>
  <c r="X249" i="2"/>
  <c r="U249" i="2"/>
  <c r="T249" i="2"/>
  <c r="S249" i="2"/>
  <c r="R249" i="2"/>
  <c r="Q249" i="2"/>
  <c r="AA249" i="2" s="1"/>
  <c r="P249" i="2"/>
  <c r="Z249" i="2" s="1"/>
  <c r="O249" i="2"/>
  <c r="N249" i="2"/>
  <c r="M249" i="2"/>
  <c r="W249" i="2" s="1"/>
  <c r="L249" i="2"/>
  <c r="V249" i="2" s="1"/>
  <c r="K249" i="2"/>
  <c r="J249" i="2"/>
  <c r="AE248" i="2"/>
  <c r="AC248" i="2"/>
  <c r="Z248" i="2"/>
  <c r="Y248" i="2"/>
  <c r="V248" i="2"/>
  <c r="U248" i="2"/>
  <c r="S248" i="2"/>
  <c r="R248" i="2"/>
  <c r="AB248" i="2" s="1"/>
  <c r="Q248" i="2"/>
  <c r="AA248" i="2" s="1"/>
  <c r="P248" i="2"/>
  <c r="O248" i="2"/>
  <c r="N248" i="2"/>
  <c r="X248" i="2" s="1"/>
  <c r="M248" i="2"/>
  <c r="W248" i="2" s="1"/>
  <c r="L248" i="2"/>
  <c r="K248" i="2"/>
  <c r="J248" i="2"/>
  <c r="T248" i="2" s="1"/>
  <c r="AE247" i="2"/>
  <c r="AA247" i="2"/>
  <c r="Z247" i="2"/>
  <c r="W247" i="2"/>
  <c r="V247" i="2"/>
  <c r="S247" i="2"/>
  <c r="AC247" i="2" s="1"/>
  <c r="R247" i="2"/>
  <c r="AB247" i="2" s="1"/>
  <c r="Q247" i="2"/>
  <c r="P247" i="2"/>
  <c r="O247" i="2"/>
  <c r="Y247" i="2" s="1"/>
  <c r="N247" i="2"/>
  <c r="X247" i="2" s="1"/>
  <c r="M247" i="2"/>
  <c r="L247" i="2"/>
  <c r="K247" i="2"/>
  <c r="U247" i="2" s="1"/>
  <c r="J247" i="2"/>
  <c r="T247" i="2" s="1"/>
  <c r="AE246" i="2"/>
  <c r="AB246" i="2"/>
  <c r="AA246" i="2"/>
  <c r="X246" i="2"/>
  <c r="W246" i="2"/>
  <c r="T246" i="2"/>
  <c r="S246" i="2"/>
  <c r="AC246" i="2" s="1"/>
  <c r="R246" i="2"/>
  <c r="Q246" i="2"/>
  <c r="P246" i="2"/>
  <c r="Z246" i="2" s="1"/>
  <c r="O246" i="2"/>
  <c r="Y246" i="2" s="1"/>
  <c r="N246" i="2"/>
  <c r="M246" i="2"/>
  <c r="L246" i="2"/>
  <c r="V246" i="2" s="1"/>
  <c r="K246" i="2"/>
  <c r="U246" i="2" s="1"/>
  <c r="J246" i="2"/>
  <c r="AE245" i="2"/>
  <c r="AC245" i="2"/>
  <c r="AB245" i="2"/>
  <c r="Y245" i="2"/>
  <c r="X245" i="2"/>
  <c r="U245" i="2"/>
  <c r="T245" i="2"/>
  <c r="S245" i="2"/>
  <c r="R245" i="2"/>
  <c r="Q245" i="2"/>
  <c r="AA245" i="2" s="1"/>
  <c r="P245" i="2"/>
  <c r="Z245" i="2" s="1"/>
  <c r="O245" i="2"/>
  <c r="N245" i="2"/>
  <c r="M245" i="2"/>
  <c r="W245" i="2" s="1"/>
  <c r="L245" i="2"/>
  <c r="V245" i="2" s="1"/>
  <c r="K245" i="2"/>
  <c r="J245" i="2"/>
  <c r="AE244" i="2"/>
  <c r="AC244" i="2"/>
  <c r="Z244" i="2"/>
  <c r="Y244" i="2"/>
  <c r="V244" i="2"/>
  <c r="U244" i="2"/>
  <c r="S244" i="2"/>
  <c r="R244" i="2"/>
  <c r="AB244" i="2" s="1"/>
  <c r="Q244" i="2"/>
  <c r="AA244" i="2" s="1"/>
  <c r="P244" i="2"/>
  <c r="O244" i="2"/>
  <c r="N244" i="2"/>
  <c r="X244" i="2" s="1"/>
  <c r="M244" i="2"/>
  <c r="W244" i="2" s="1"/>
  <c r="L244" i="2"/>
  <c r="K244" i="2"/>
  <c r="J244" i="2"/>
  <c r="T244" i="2" s="1"/>
  <c r="AE243" i="2"/>
  <c r="AA243" i="2"/>
  <c r="Z243" i="2"/>
  <c r="W243" i="2"/>
  <c r="V243" i="2"/>
  <c r="S243" i="2"/>
  <c r="AC243" i="2" s="1"/>
  <c r="R243" i="2"/>
  <c r="AB243" i="2" s="1"/>
  <c r="Q243" i="2"/>
  <c r="P243" i="2"/>
  <c r="O243" i="2"/>
  <c r="Y243" i="2" s="1"/>
  <c r="N243" i="2"/>
  <c r="X243" i="2" s="1"/>
  <c r="M243" i="2"/>
  <c r="L243" i="2"/>
  <c r="K243" i="2"/>
  <c r="U243" i="2" s="1"/>
  <c r="J243" i="2"/>
  <c r="T243" i="2" s="1"/>
  <c r="AE242" i="2"/>
  <c r="AB242" i="2"/>
  <c r="AA242" i="2"/>
  <c r="X242" i="2"/>
  <c r="W242" i="2"/>
  <c r="T242" i="2"/>
  <c r="S242" i="2"/>
  <c r="AC242" i="2" s="1"/>
  <c r="R242" i="2"/>
  <c r="Q242" i="2"/>
  <c r="P242" i="2"/>
  <c r="Z242" i="2" s="1"/>
  <c r="O242" i="2"/>
  <c r="Y242" i="2" s="1"/>
  <c r="N242" i="2"/>
  <c r="M242" i="2"/>
  <c r="L242" i="2"/>
  <c r="V242" i="2" s="1"/>
  <c r="K242" i="2"/>
  <c r="U242" i="2" s="1"/>
  <c r="J242" i="2"/>
  <c r="AE241" i="2"/>
  <c r="AC241" i="2"/>
  <c r="AB241" i="2"/>
  <c r="Y241" i="2"/>
  <c r="X241" i="2"/>
  <c r="U241" i="2"/>
  <c r="T241" i="2"/>
  <c r="S241" i="2"/>
  <c r="R241" i="2"/>
  <c r="Q241" i="2"/>
  <c r="AA241" i="2" s="1"/>
  <c r="P241" i="2"/>
  <c r="Z241" i="2" s="1"/>
  <c r="O241" i="2"/>
  <c r="N241" i="2"/>
  <c r="M241" i="2"/>
  <c r="W241" i="2" s="1"/>
  <c r="L241" i="2"/>
  <c r="V241" i="2" s="1"/>
  <c r="K241" i="2"/>
  <c r="J241" i="2"/>
  <c r="AE240" i="2"/>
  <c r="AC240" i="2"/>
  <c r="Z240" i="2"/>
  <c r="Y240" i="2"/>
  <c r="V240" i="2"/>
  <c r="U240" i="2"/>
  <c r="S240" i="2"/>
  <c r="R240" i="2"/>
  <c r="AB240" i="2" s="1"/>
  <c r="Q240" i="2"/>
  <c r="AA240" i="2" s="1"/>
  <c r="P240" i="2"/>
  <c r="O240" i="2"/>
  <c r="N240" i="2"/>
  <c r="X240" i="2" s="1"/>
  <c r="M240" i="2"/>
  <c r="W240" i="2" s="1"/>
  <c r="L240" i="2"/>
  <c r="K240" i="2"/>
  <c r="J240" i="2"/>
  <c r="T240" i="2" s="1"/>
  <c r="AE239" i="2"/>
  <c r="AA239" i="2"/>
  <c r="Z239" i="2"/>
  <c r="W239" i="2"/>
  <c r="V239" i="2"/>
  <c r="S239" i="2"/>
  <c r="AC239" i="2" s="1"/>
  <c r="R239" i="2"/>
  <c r="AB239" i="2" s="1"/>
  <c r="Q239" i="2"/>
  <c r="P239" i="2"/>
  <c r="O239" i="2"/>
  <c r="Y239" i="2" s="1"/>
  <c r="N239" i="2"/>
  <c r="X239" i="2" s="1"/>
  <c r="M239" i="2"/>
  <c r="L239" i="2"/>
  <c r="K239" i="2"/>
  <c r="U239" i="2" s="1"/>
  <c r="J239" i="2"/>
  <c r="T239" i="2" s="1"/>
  <c r="AE238" i="2"/>
  <c r="AB238" i="2"/>
  <c r="AA238" i="2"/>
  <c r="W238" i="2"/>
  <c r="V238" i="2"/>
  <c r="S238" i="2"/>
  <c r="AC238" i="2" s="1"/>
  <c r="R238" i="2"/>
  <c r="Q238" i="2"/>
  <c r="P238" i="2"/>
  <c r="Z238" i="2" s="1"/>
  <c r="O238" i="2"/>
  <c r="Y238" i="2" s="1"/>
  <c r="N238" i="2"/>
  <c r="X238" i="2" s="1"/>
  <c r="M238" i="2"/>
  <c r="L238" i="2"/>
  <c r="K238" i="2"/>
  <c r="U238" i="2" s="1"/>
  <c r="J238" i="2"/>
  <c r="T238" i="2" s="1"/>
  <c r="AE237" i="2"/>
  <c r="AB237" i="2"/>
  <c r="AA237" i="2"/>
  <c r="X237" i="2"/>
  <c r="W237" i="2"/>
  <c r="T237" i="2"/>
  <c r="S237" i="2"/>
  <c r="AC237" i="2" s="1"/>
  <c r="R237" i="2"/>
  <c r="Q237" i="2"/>
  <c r="P237" i="2"/>
  <c r="Z237" i="2" s="1"/>
  <c r="O237" i="2"/>
  <c r="Y237" i="2" s="1"/>
  <c r="N237" i="2"/>
  <c r="M237" i="2"/>
  <c r="L237" i="2"/>
  <c r="V237" i="2" s="1"/>
  <c r="K237" i="2"/>
  <c r="U237" i="2" s="1"/>
  <c r="J237" i="2"/>
  <c r="AE236" i="2"/>
  <c r="AC236" i="2"/>
  <c r="AB236" i="2"/>
  <c r="Y236" i="2"/>
  <c r="X236" i="2"/>
  <c r="U236" i="2"/>
  <c r="T236" i="2"/>
  <c r="S236" i="2"/>
  <c r="R236" i="2"/>
  <c r="Q236" i="2"/>
  <c r="AA236" i="2" s="1"/>
  <c r="P236" i="2"/>
  <c r="Z236" i="2" s="1"/>
  <c r="O236" i="2"/>
  <c r="N236" i="2"/>
  <c r="M236" i="2"/>
  <c r="W236" i="2" s="1"/>
  <c r="L236" i="2"/>
  <c r="V236" i="2" s="1"/>
  <c r="K236" i="2"/>
  <c r="J236" i="2"/>
  <c r="AE235" i="2"/>
  <c r="AC235" i="2"/>
  <c r="Z235" i="2"/>
  <c r="Y235" i="2"/>
  <c r="V235" i="2"/>
  <c r="U235" i="2"/>
  <c r="S235" i="2"/>
  <c r="R235" i="2"/>
  <c r="AB235" i="2" s="1"/>
  <c r="Q235" i="2"/>
  <c r="AA235" i="2" s="1"/>
  <c r="P235" i="2"/>
  <c r="O235" i="2"/>
  <c r="N235" i="2"/>
  <c r="X235" i="2" s="1"/>
  <c r="M235" i="2"/>
  <c r="W235" i="2" s="1"/>
  <c r="L235" i="2"/>
  <c r="K235" i="2"/>
  <c r="J235" i="2"/>
  <c r="T235" i="2" s="1"/>
  <c r="AE234" i="2"/>
  <c r="AA234" i="2"/>
  <c r="Z234" i="2"/>
  <c r="W234" i="2"/>
  <c r="V234" i="2"/>
  <c r="S234" i="2"/>
  <c r="AC234" i="2" s="1"/>
  <c r="R234" i="2"/>
  <c r="AB234" i="2" s="1"/>
  <c r="Q234" i="2"/>
  <c r="P234" i="2"/>
  <c r="O234" i="2"/>
  <c r="Y234" i="2" s="1"/>
  <c r="N234" i="2"/>
  <c r="X234" i="2" s="1"/>
  <c r="M234" i="2"/>
  <c r="L234" i="2"/>
  <c r="K234" i="2"/>
  <c r="U234" i="2" s="1"/>
  <c r="J234" i="2"/>
  <c r="T234" i="2" s="1"/>
  <c r="AE233" i="2"/>
  <c r="AB233" i="2"/>
  <c r="AA233" i="2"/>
  <c r="X233" i="2"/>
  <c r="W233" i="2"/>
  <c r="T233" i="2"/>
  <c r="S233" i="2"/>
  <c r="AC233" i="2" s="1"/>
  <c r="R233" i="2"/>
  <c r="Q233" i="2"/>
  <c r="P233" i="2"/>
  <c r="Z233" i="2" s="1"/>
  <c r="O233" i="2"/>
  <c r="Y233" i="2" s="1"/>
  <c r="N233" i="2"/>
  <c r="M233" i="2"/>
  <c r="L233" i="2"/>
  <c r="V233" i="2" s="1"/>
  <c r="K233" i="2"/>
  <c r="U233" i="2" s="1"/>
  <c r="J233" i="2"/>
  <c r="AE232" i="2"/>
  <c r="AC232" i="2"/>
  <c r="AB232" i="2"/>
  <c r="Y232" i="2"/>
  <c r="X232" i="2"/>
  <c r="U232" i="2"/>
  <c r="T232" i="2"/>
  <c r="S232" i="2"/>
  <c r="R232" i="2"/>
  <c r="Q232" i="2"/>
  <c r="AA232" i="2" s="1"/>
  <c r="P232" i="2"/>
  <c r="Z232" i="2" s="1"/>
  <c r="O232" i="2"/>
  <c r="N232" i="2"/>
  <c r="M232" i="2"/>
  <c r="W232" i="2" s="1"/>
  <c r="L232" i="2"/>
  <c r="V232" i="2" s="1"/>
  <c r="K232" i="2"/>
  <c r="J232" i="2"/>
  <c r="AE231" i="2"/>
  <c r="AC231" i="2"/>
  <c r="Z231" i="2"/>
  <c r="Y231" i="2"/>
  <c r="V231" i="2"/>
  <c r="U231" i="2"/>
  <c r="S231" i="2"/>
  <c r="R231" i="2"/>
  <c r="AB231" i="2" s="1"/>
  <c r="Q231" i="2"/>
  <c r="AA231" i="2" s="1"/>
  <c r="P231" i="2"/>
  <c r="O231" i="2"/>
  <c r="N231" i="2"/>
  <c r="X231" i="2" s="1"/>
  <c r="M231" i="2"/>
  <c r="W231" i="2" s="1"/>
  <c r="L231" i="2"/>
  <c r="K231" i="2"/>
  <c r="J231" i="2"/>
  <c r="T231" i="2" s="1"/>
  <c r="AE230" i="2"/>
  <c r="AA230" i="2"/>
  <c r="Z230" i="2"/>
  <c r="W230" i="2"/>
  <c r="V230" i="2"/>
  <c r="S230" i="2"/>
  <c r="AC230" i="2" s="1"/>
  <c r="R230" i="2"/>
  <c r="AB230" i="2" s="1"/>
  <c r="Q230" i="2"/>
  <c r="P230" i="2"/>
  <c r="O230" i="2"/>
  <c r="Y230" i="2" s="1"/>
  <c r="N230" i="2"/>
  <c r="X230" i="2" s="1"/>
  <c r="M230" i="2"/>
  <c r="L230" i="2"/>
  <c r="K230" i="2"/>
  <c r="U230" i="2" s="1"/>
  <c r="J230" i="2"/>
  <c r="T230" i="2" s="1"/>
  <c r="AE229" i="2"/>
  <c r="AB229" i="2"/>
  <c r="AA229" i="2"/>
  <c r="X229" i="2"/>
  <c r="W229" i="2"/>
  <c r="T229" i="2"/>
  <c r="S229" i="2"/>
  <c r="AC229" i="2" s="1"/>
  <c r="R229" i="2"/>
  <c r="Q229" i="2"/>
  <c r="P229" i="2"/>
  <c r="Z229" i="2" s="1"/>
  <c r="O229" i="2"/>
  <c r="Y229" i="2" s="1"/>
  <c r="N229" i="2"/>
  <c r="M229" i="2"/>
  <c r="L229" i="2"/>
  <c r="V229" i="2" s="1"/>
  <c r="K229" i="2"/>
  <c r="U229" i="2" s="1"/>
  <c r="J229" i="2"/>
  <c r="AE228" i="2"/>
  <c r="AC228" i="2"/>
  <c r="AB228" i="2"/>
  <c r="Y228" i="2"/>
  <c r="X228" i="2"/>
  <c r="U228" i="2"/>
  <c r="T228" i="2"/>
  <c r="S228" i="2"/>
  <c r="R228" i="2"/>
  <c r="Q228" i="2"/>
  <c r="AA228" i="2" s="1"/>
  <c r="P228" i="2"/>
  <c r="Z228" i="2" s="1"/>
  <c r="O228" i="2"/>
  <c r="N228" i="2"/>
  <c r="M228" i="2"/>
  <c r="W228" i="2" s="1"/>
  <c r="L228" i="2"/>
  <c r="V228" i="2" s="1"/>
  <c r="K228" i="2"/>
  <c r="J228" i="2"/>
  <c r="B8" i="5"/>
  <c r="B9" i="5"/>
  <c r="B10" i="5"/>
  <c r="B11" i="5"/>
  <c r="B12" i="5"/>
  <c r="B13" i="5"/>
  <c r="B14" i="5"/>
  <c r="B15" i="5"/>
  <c r="A8" i="5"/>
  <c r="A9" i="5"/>
  <c r="A10" i="5"/>
  <c r="A11" i="5"/>
  <c r="A12" i="5"/>
  <c r="A13" i="5"/>
  <c r="A14" i="5"/>
  <c r="A15" i="5"/>
  <c r="B7" i="5"/>
  <c r="A7" i="5"/>
  <c r="K6" i="5"/>
  <c r="A17" i="5"/>
  <c r="D6" i="5"/>
  <c r="E6" i="5"/>
  <c r="F6" i="5"/>
  <c r="G6" i="5"/>
  <c r="H6" i="5"/>
  <c r="I6" i="5"/>
  <c r="J6" i="5"/>
  <c r="C6" i="5"/>
  <c r="P31" i="1"/>
  <c r="AJ42" i="1"/>
  <c r="R58" i="1"/>
  <c r="Q84" i="1"/>
  <c r="O43" i="1"/>
  <c r="O42" i="1"/>
  <c r="Q86" i="1"/>
  <c r="I102" i="1"/>
  <c r="I103" i="1"/>
  <c r="I100" i="1"/>
  <c r="I101" i="1"/>
  <c r="AM64" i="1"/>
  <c r="AH42" i="1"/>
  <c r="R60" i="1" l="1"/>
  <c r="A18" i="5"/>
  <c r="AI42" i="1"/>
  <c r="I75" i="1"/>
  <c r="I98" i="1" s="1"/>
  <c r="I76" i="1"/>
  <c r="I99" i="1" s="1"/>
  <c r="I69" i="1"/>
  <c r="I92" i="1" s="1"/>
  <c r="I70" i="1"/>
  <c r="I93" i="1" s="1"/>
  <c r="I71" i="1"/>
  <c r="I94" i="1" s="1"/>
  <c r="I72" i="1"/>
  <c r="I95" i="1" s="1"/>
  <c r="I73" i="1"/>
  <c r="I96" i="1" s="1"/>
  <c r="I74" i="1"/>
  <c r="I97" i="1" s="1"/>
  <c r="I68" i="1"/>
  <c r="I91" i="1" s="1"/>
  <c r="J68" i="1"/>
  <c r="H76" i="1"/>
  <c r="H75" i="1"/>
  <c r="H74" i="1"/>
  <c r="H73" i="1"/>
  <c r="H72" i="1"/>
  <c r="H71" i="1"/>
  <c r="H70" i="1"/>
  <c r="H69" i="1"/>
  <c r="H68" i="1"/>
  <c r="K68" i="1" l="1"/>
  <c r="K69" i="1"/>
  <c r="K70" i="1"/>
  <c r="Y189" i="2"/>
  <c r="AL64" i="1" l="1"/>
  <c r="J82" i="1" l="1"/>
  <c r="J87" i="1" s="1"/>
  <c r="H82" i="1"/>
  <c r="K78" i="1"/>
  <c r="K79" i="1"/>
  <c r="AE189" i="1" l="1"/>
  <c r="AD189" i="1"/>
  <c r="AE178" i="1"/>
  <c r="AD178" i="1"/>
  <c r="AE167" i="1"/>
  <c r="AD167" i="1"/>
  <c r="AE156" i="1"/>
  <c r="AD156" i="1"/>
  <c r="AB156" i="1" s="1"/>
  <c r="AE145" i="1"/>
  <c r="AD145" i="1"/>
  <c r="AB145" i="1" s="1"/>
  <c r="AE134" i="1"/>
  <c r="AD134" i="1"/>
  <c r="AB134" i="1" s="1"/>
  <c r="AE123" i="1"/>
  <c r="AD123" i="1"/>
  <c r="AB123" i="1" s="1"/>
  <c r="AE112" i="1"/>
  <c r="AD112" i="1"/>
  <c r="AB112" i="1" s="1"/>
  <c r="AE101" i="1"/>
  <c r="AD101" i="1"/>
  <c r="AB101" i="1" s="1"/>
  <c r="AE90" i="1"/>
  <c r="AD90" i="1"/>
  <c r="AB90" i="1" s="1"/>
  <c r="AG189" i="1"/>
  <c r="AF189" i="1"/>
  <c r="AG178" i="1"/>
  <c r="AF178" i="1"/>
  <c r="AG167" i="1"/>
  <c r="AF167" i="1"/>
  <c r="AG156" i="1"/>
  <c r="AF156" i="1"/>
  <c r="AG145" i="1"/>
  <c r="AF145" i="1"/>
  <c r="AG134" i="1"/>
  <c r="AF134" i="1"/>
  <c r="AG123" i="1"/>
  <c r="AF123" i="1"/>
  <c r="AG112" i="1"/>
  <c r="AF112" i="1"/>
  <c r="AG101" i="1"/>
  <c r="AF101" i="1"/>
  <c r="AG90" i="1"/>
  <c r="AF90" i="1"/>
  <c r="AG79" i="1"/>
  <c r="AF79" i="1"/>
  <c r="AG68" i="1"/>
  <c r="AF68" i="1"/>
  <c r="AE79" i="1"/>
  <c r="AD79" i="1"/>
  <c r="AB79" i="1" s="1"/>
  <c r="K71" i="1"/>
  <c r="K72" i="1"/>
  <c r="K73" i="1"/>
  <c r="K74" i="1"/>
  <c r="K75" i="1"/>
  <c r="K76" i="1"/>
  <c r="K77" i="1"/>
  <c r="AJ62" i="1"/>
  <c r="AH62" i="1"/>
  <c r="K82" i="1" l="1"/>
  <c r="K95" i="1" s="1"/>
  <c r="AI62" i="1"/>
  <c r="AA139" i="2"/>
  <c r="AA140" i="2"/>
  <c r="AA141" i="2"/>
  <c r="AA142" i="2"/>
  <c r="AA143" i="2"/>
  <c r="AA144" i="2"/>
  <c r="AA145" i="2"/>
  <c r="AA146" i="2"/>
  <c r="AA147" i="2"/>
  <c r="AA148" i="2"/>
  <c r="AA149" i="2"/>
  <c r="AA150" i="2"/>
  <c r="AA151" i="2"/>
  <c r="AA152" i="2"/>
  <c r="AA153" i="2"/>
  <c r="AA154" i="2"/>
  <c r="AA155" i="2"/>
  <c r="AA156" i="2"/>
  <c r="AA157" i="2"/>
  <c r="AA158" i="2"/>
  <c r="AA159" i="2"/>
  <c r="AA160" i="2"/>
  <c r="AA161" i="2"/>
  <c r="AA162" i="2"/>
  <c r="AA163" i="2"/>
  <c r="AA164" i="2"/>
  <c r="AA165" i="2"/>
  <c r="AA166" i="2"/>
  <c r="AA167" i="2"/>
  <c r="AA168" i="2"/>
  <c r="AA169" i="2"/>
  <c r="AA170" i="2"/>
  <c r="AA171" i="2"/>
  <c r="AA172" i="2"/>
  <c r="AA173" i="2"/>
  <c r="AA174" i="2"/>
  <c r="AA175" i="2"/>
  <c r="AA176" i="2"/>
  <c r="AA177" i="2"/>
  <c r="AA178" i="2"/>
  <c r="AA179" i="2"/>
  <c r="AA180" i="2"/>
  <c r="AA181" i="2"/>
  <c r="AA138" i="2"/>
  <c r="Z139" i="2"/>
  <c r="Z140" i="2"/>
  <c r="Z141" i="2"/>
  <c r="Z142" i="2"/>
  <c r="Z143" i="2"/>
  <c r="Z144" i="2"/>
  <c r="Z145" i="2"/>
  <c r="Z146" i="2"/>
  <c r="Z147" i="2"/>
  <c r="Z148" i="2"/>
  <c r="Z149" i="2"/>
  <c r="Z150" i="2"/>
  <c r="Z151" i="2"/>
  <c r="Z152" i="2"/>
  <c r="Z153" i="2"/>
  <c r="Z154" i="2"/>
  <c r="Z155" i="2"/>
  <c r="Z156" i="2"/>
  <c r="Z157" i="2"/>
  <c r="Z158" i="2"/>
  <c r="Z159" i="2"/>
  <c r="Z160" i="2"/>
  <c r="Z161" i="2"/>
  <c r="Z162" i="2"/>
  <c r="Z163" i="2"/>
  <c r="Z164" i="2"/>
  <c r="Z165" i="2"/>
  <c r="Z166" i="2"/>
  <c r="Z167" i="2"/>
  <c r="Z168" i="2"/>
  <c r="Z169" i="2"/>
  <c r="Z170" i="2"/>
  <c r="Z171" i="2"/>
  <c r="Z172" i="2"/>
  <c r="Z173" i="2"/>
  <c r="Z174" i="2"/>
  <c r="Z175" i="2"/>
  <c r="Z176" i="2"/>
  <c r="Z177" i="2"/>
  <c r="Z178" i="2"/>
  <c r="Z179" i="2"/>
  <c r="Z180" i="2"/>
  <c r="Z181" i="2"/>
  <c r="Z138" i="2"/>
  <c r="Y139" i="2"/>
  <c r="Y140" i="2"/>
  <c r="Y141" i="2"/>
  <c r="Y142" i="2"/>
  <c r="Y143" i="2"/>
  <c r="Y144" i="2"/>
  <c r="Y145" i="2"/>
  <c r="Y146" i="2"/>
  <c r="Y147" i="2"/>
  <c r="Y148" i="2"/>
  <c r="Y149" i="2"/>
  <c r="Y150" i="2"/>
  <c r="Y151" i="2"/>
  <c r="Y152" i="2"/>
  <c r="Y153" i="2"/>
  <c r="Y154" i="2"/>
  <c r="Y155" i="2"/>
  <c r="Y156" i="2"/>
  <c r="Y157" i="2"/>
  <c r="Y158" i="2"/>
  <c r="Y159" i="2"/>
  <c r="Y160" i="2"/>
  <c r="Y161" i="2"/>
  <c r="Y162" i="2"/>
  <c r="Y163" i="2"/>
  <c r="Y164" i="2"/>
  <c r="Y165" i="2"/>
  <c r="Y166" i="2"/>
  <c r="Y167" i="2"/>
  <c r="Y168" i="2"/>
  <c r="Y169" i="2"/>
  <c r="Y170" i="2"/>
  <c r="Y171" i="2"/>
  <c r="Y172" i="2"/>
  <c r="Y173" i="2"/>
  <c r="Y174" i="2"/>
  <c r="Y175" i="2"/>
  <c r="Y176" i="2"/>
  <c r="Y177" i="2"/>
  <c r="Y178" i="2"/>
  <c r="Y179" i="2"/>
  <c r="Y180" i="2"/>
  <c r="Y181" i="2"/>
  <c r="Y138" i="2"/>
  <c r="K93" i="1" l="1"/>
  <c r="K97" i="1"/>
  <c r="K94" i="1"/>
  <c r="K96" i="1"/>
  <c r="K98" i="1"/>
  <c r="K100" i="1"/>
  <c r="K103" i="1"/>
  <c r="K91" i="1"/>
  <c r="K101" i="1"/>
  <c r="K92" i="1"/>
  <c r="K102" i="1"/>
  <c r="K99" i="1"/>
  <c r="K87" i="1"/>
  <c r="Y183" i="2"/>
  <c r="K105" i="1" l="1"/>
  <c r="O91" i="2"/>
  <c r="O89" i="2"/>
  <c r="O46" i="2"/>
  <c r="O44" i="2"/>
  <c r="O136" i="2"/>
  <c r="O134" i="2"/>
  <c r="Y184" i="2" l="1"/>
  <c r="Z184" i="2"/>
  <c r="AA184" i="2"/>
  <c r="Y185" i="2"/>
  <c r="Z185" i="2"/>
  <c r="AA185" i="2"/>
  <c r="Y186" i="2"/>
  <c r="Z186" i="2"/>
  <c r="AA186" i="2"/>
  <c r="Y187" i="2"/>
  <c r="Z187" i="2"/>
  <c r="AA187" i="2"/>
  <c r="Y188" i="2"/>
  <c r="Z188" i="2"/>
  <c r="AA188" i="2"/>
  <c r="Z189" i="2"/>
  <c r="AA189" i="2"/>
  <c r="Y190" i="2"/>
  <c r="Z190" i="2"/>
  <c r="AA190" i="2"/>
  <c r="Y191" i="2"/>
  <c r="Z191" i="2"/>
  <c r="AA191" i="2"/>
  <c r="Y192" i="2"/>
  <c r="Z192" i="2"/>
  <c r="AA192" i="2"/>
  <c r="Y193" i="2"/>
  <c r="Z193" i="2"/>
  <c r="AA193" i="2"/>
  <c r="Y194" i="2"/>
  <c r="Z194" i="2"/>
  <c r="AA194" i="2"/>
  <c r="Y195" i="2"/>
  <c r="Z195" i="2"/>
  <c r="AA195" i="2"/>
  <c r="Y196" i="2"/>
  <c r="Z196" i="2"/>
  <c r="AA196" i="2"/>
  <c r="Y197" i="2"/>
  <c r="Z197" i="2"/>
  <c r="AA197" i="2"/>
  <c r="Y198" i="2"/>
  <c r="Z198" i="2"/>
  <c r="AA198" i="2"/>
  <c r="Y199" i="2"/>
  <c r="Z199" i="2"/>
  <c r="AA199" i="2"/>
  <c r="Y200" i="2"/>
  <c r="Z200" i="2"/>
  <c r="AA200" i="2"/>
  <c r="Y201" i="2"/>
  <c r="Z201" i="2"/>
  <c r="AA201" i="2"/>
  <c r="Y202" i="2"/>
  <c r="Z202" i="2"/>
  <c r="AA202" i="2"/>
  <c r="Y203" i="2"/>
  <c r="Z203" i="2"/>
  <c r="AA203" i="2"/>
  <c r="Y204" i="2"/>
  <c r="Z204" i="2"/>
  <c r="AA204" i="2"/>
  <c r="Y205" i="2"/>
  <c r="Z205" i="2"/>
  <c r="AA205" i="2"/>
  <c r="Y206" i="2"/>
  <c r="Z206" i="2"/>
  <c r="AA206" i="2"/>
  <c r="Y207" i="2"/>
  <c r="Z207" i="2"/>
  <c r="AA207" i="2"/>
  <c r="Y208" i="2"/>
  <c r="Z208" i="2"/>
  <c r="AA208" i="2"/>
  <c r="Y209" i="2"/>
  <c r="Z209" i="2"/>
  <c r="AA209" i="2"/>
  <c r="Y210" i="2"/>
  <c r="Z210" i="2"/>
  <c r="AA210" i="2"/>
  <c r="Y211" i="2"/>
  <c r="Z211" i="2"/>
  <c r="AA211" i="2"/>
  <c r="Y212" i="2"/>
  <c r="Z212" i="2"/>
  <c r="AA212" i="2"/>
  <c r="Y213" i="2"/>
  <c r="Z213" i="2"/>
  <c r="AA213" i="2"/>
  <c r="Y214" i="2"/>
  <c r="Z214" i="2"/>
  <c r="AA214" i="2"/>
  <c r="Y215" i="2"/>
  <c r="Z215" i="2"/>
  <c r="AA215" i="2"/>
  <c r="Y216" i="2"/>
  <c r="Z216" i="2"/>
  <c r="AA216" i="2"/>
  <c r="Y217" i="2"/>
  <c r="Z217" i="2"/>
  <c r="AA217" i="2"/>
  <c r="Y218" i="2"/>
  <c r="Z218" i="2"/>
  <c r="AA218" i="2"/>
  <c r="Y219" i="2"/>
  <c r="Z219" i="2"/>
  <c r="AA219" i="2"/>
  <c r="Y220" i="2"/>
  <c r="Z220" i="2"/>
  <c r="AA220" i="2"/>
  <c r="Y221" i="2"/>
  <c r="Z221" i="2"/>
  <c r="AA221" i="2"/>
  <c r="Y222" i="2"/>
  <c r="Z222" i="2"/>
  <c r="AA222" i="2"/>
  <c r="Y223" i="2"/>
  <c r="Z223" i="2"/>
  <c r="AA223" i="2"/>
  <c r="Z224" i="2"/>
  <c r="AA224" i="2"/>
  <c r="Y225" i="2"/>
  <c r="Z225" i="2"/>
  <c r="AA225" i="2"/>
  <c r="Z226" i="2"/>
  <c r="AA226" i="2"/>
  <c r="Z183" i="2"/>
  <c r="AA183" i="2"/>
  <c r="T183" i="2" l="1"/>
  <c r="J226" i="2" l="1"/>
  <c r="K226" i="2"/>
  <c r="L226" i="2"/>
  <c r="M226" i="2"/>
  <c r="N226" i="2"/>
  <c r="O226" i="2"/>
  <c r="Y226" i="2" s="1"/>
  <c r="P226" i="2"/>
  <c r="Q226" i="2"/>
  <c r="R226" i="2"/>
  <c r="S226" i="2"/>
  <c r="K225" i="2"/>
  <c r="L225" i="2"/>
  <c r="M225" i="2"/>
  <c r="N225" i="2"/>
  <c r="O225" i="2"/>
  <c r="P225" i="2"/>
  <c r="Q225" i="2"/>
  <c r="R225" i="2"/>
  <c r="S225" i="2"/>
  <c r="J225" i="2"/>
  <c r="K218" i="2"/>
  <c r="L218" i="2"/>
  <c r="M218" i="2"/>
  <c r="N218" i="2"/>
  <c r="O218" i="2"/>
  <c r="P218" i="2"/>
  <c r="Q218" i="2"/>
  <c r="R218" i="2"/>
  <c r="S218" i="2"/>
  <c r="K219" i="2"/>
  <c r="L219" i="2"/>
  <c r="M219" i="2"/>
  <c r="N219" i="2"/>
  <c r="O219" i="2"/>
  <c r="P219" i="2"/>
  <c r="Q219" i="2"/>
  <c r="R219" i="2"/>
  <c r="S219" i="2"/>
  <c r="K220" i="2"/>
  <c r="L220" i="2"/>
  <c r="M220" i="2"/>
  <c r="N220" i="2"/>
  <c r="O220" i="2"/>
  <c r="P220" i="2"/>
  <c r="Q220" i="2"/>
  <c r="R220" i="2"/>
  <c r="S220" i="2"/>
  <c r="K221" i="2"/>
  <c r="L221" i="2"/>
  <c r="M221" i="2"/>
  <c r="N221" i="2"/>
  <c r="O221" i="2"/>
  <c r="P221" i="2"/>
  <c r="Q221" i="2"/>
  <c r="R221" i="2"/>
  <c r="S221" i="2"/>
  <c r="K222" i="2"/>
  <c r="L222" i="2"/>
  <c r="M222" i="2"/>
  <c r="N222" i="2"/>
  <c r="O222" i="2"/>
  <c r="P222" i="2"/>
  <c r="Q222" i="2"/>
  <c r="R222" i="2"/>
  <c r="S222" i="2"/>
  <c r="K223" i="2"/>
  <c r="L223" i="2"/>
  <c r="M223" i="2"/>
  <c r="N223" i="2"/>
  <c r="O223" i="2"/>
  <c r="P223" i="2"/>
  <c r="Q223" i="2"/>
  <c r="R223" i="2"/>
  <c r="S223" i="2"/>
  <c r="K224" i="2"/>
  <c r="L224" i="2"/>
  <c r="M224" i="2"/>
  <c r="N224" i="2"/>
  <c r="O224" i="2"/>
  <c r="Y224" i="2" s="1"/>
  <c r="P224" i="2"/>
  <c r="Q224" i="2"/>
  <c r="R224" i="2"/>
  <c r="S224" i="2"/>
  <c r="K217" i="2"/>
  <c r="L217" i="2"/>
  <c r="M217" i="2"/>
  <c r="N217" i="2"/>
  <c r="O217" i="2"/>
  <c r="P217" i="2"/>
  <c r="Q217" i="2"/>
  <c r="R217" i="2"/>
  <c r="S217" i="2"/>
  <c r="J218" i="2"/>
  <c r="J219" i="2"/>
  <c r="J220" i="2"/>
  <c r="J221" i="2"/>
  <c r="J222" i="2"/>
  <c r="J223" i="2"/>
  <c r="J224" i="2"/>
  <c r="J217" i="2"/>
  <c r="J211" i="2"/>
  <c r="J212" i="2"/>
  <c r="J213" i="2"/>
  <c r="J214" i="2"/>
  <c r="J215" i="2"/>
  <c r="J216" i="2"/>
  <c r="J210" i="2"/>
  <c r="J205" i="2"/>
  <c r="J206" i="2"/>
  <c r="J207" i="2"/>
  <c r="J208" i="2"/>
  <c r="J209" i="2"/>
  <c r="J204" i="2"/>
  <c r="K211" i="2"/>
  <c r="L211" i="2"/>
  <c r="M211" i="2"/>
  <c r="N211" i="2"/>
  <c r="O211" i="2"/>
  <c r="P211" i="2"/>
  <c r="Q211" i="2"/>
  <c r="R211" i="2"/>
  <c r="S211" i="2"/>
  <c r="K212" i="2"/>
  <c r="L212" i="2"/>
  <c r="M212" i="2"/>
  <c r="N212" i="2"/>
  <c r="O212" i="2"/>
  <c r="P212" i="2"/>
  <c r="Q212" i="2"/>
  <c r="R212" i="2"/>
  <c r="S212" i="2"/>
  <c r="K213" i="2"/>
  <c r="L213" i="2"/>
  <c r="M213" i="2"/>
  <c r="N213" i="2"/>
  <c r="O213" i="2"/>
  <c r="P213" i="2"/>
  <c r="Q213" i="2"/>
  <c r="R213" i="2"/>
  <c r="S213" i="2"/>
  <c r="K214" i="2"/>
  <c r="L214" i="2"/>
  <c r="M214" i="2"/>
  <c r="N214" i="2"/>
  <c r="O214" i="2"/>
  <c r="P214" i="2"/>
  <c r="Q214" i="2"/>
  <c r="R214" i="2"/>
  <c r="S214" i="2"/>
  <c r="K215" i="2"/>
  <c r="L215" i="2"/>
  <c r="M215" i="2"/>
  <c r="N215" i="2"/>
  <c r="O215" i="2"/>
  <c r="P215" i="2"/>
  <c r="Q215" i="2"/>
  <c r="R215" i="2"/>
  <c r="S215" i="2"/>
  <c r="K216" i="2"/>
  <c r="L216" i="2"/>
  <c r="M216" i="2"/>
  <c r="N216" i="2"/>
  <c r="O216" i="2"/>
  <c r="P216" i="2"/>
  <c r="Q216" i="2"/>
  <c r="R216" i="2"/>
  <c r="S216" i="2"/>
  <c r="L210" i="2"/>
  <c r="M210" i="2"/>
  <c r="N210" i="2"/>
  <c r="O210" i="2"/>
  <c r="P210" i="2"/>
  <c r="Q210" i="2"/>
  <c r="R210" i="2"/>
  <c r="S210" i="2"/>
  <c r="K210" i="2"/>
  <c r="K205" i="2"/>
  <c r="L205" i="2"/>
  <c r="M205" i="2"/>
  <c r="N205" i="2"/>
  <c r="O205" i="2"/>
  <c r="P205" i="2"/>
  <c r="Q205" i="2"/>
  <c r="R205" i="2"/>
  <c r="S205" i="2"/>
  <c r="K206" i="2"/>
  <c r="L206" i="2"/>
  <c r="M206" i="2"/>
  <c r="N206" i="2"/>
  <c r="O206" i="2"/>
  <c r="P206" i="2"/>
  <c r="Q206" i="2"/>
  <c r="R206" i="2"/>
  <c r="S206" i="2"/>
  <c r="K207" i="2"/>
  <c r="L207" i="2"/>
  <c r="M207" i="2"/>
  <c r="N207" i="2"/>
  <c r="O207" i="2"/>
  <c r="P207" i="2"/>
  <c r="Q207" i="2"/>
  <c r="R207" i="2"/>
  <c r="S207" i="2"/>
  <c r="K208" i="2"/>
  <c r="L208" i="2"/>
  <c r="M208" i="2"/>
  <c r="N208" i="2"/>
  <c r="O208" i="2"/>
  <c r="P208" i="2"/>
  <c r="Q208" i="2"/>
  <c r="R208" i="2"/>
  <c r="S208" i="2"/>
  <c r="K209" i="2"/>
  <c r="L209" i="2"/>
  <c r="M209" i="2"/>
  <c r="N209" i="2"/>
  <c r="O209" i="2"/>
  <c r="P209" i="2"/>
  <c r="Q209" i="2"/>
  <c r="R209" i="2"/>
  <c r="S209" i="2"/>
  <c r="L204" i="2"/>
  <c r="M204" i="2"/>
  <c r="N204" i="2"/>
  <c r="O204" i="2"/>
  <c r="P204" i="2"/>
  <c r="Q204" i="2"/>
  <c r="R204" i="2"/>
  <c r="S204" i="2"/>
  <c r="K204" i="2"/>
  <c r="J195" i="2" l="1"/>
  <c r="J196" i="2"/>
  <c r="J197" i="2"/>
  <c r="J198" i="2"/>
  <c r="J199" i="2"/>
  <c r="J200" i="2"/>
  <c r="J201" i="2"/>
  <c r="J202" i="2"/>
  <c r="J203" i="2"/>
  <c r="K195" i="2"/>
  <c r="L195" i="2"/>
  <c r="M195" i="2"/>
  <c r="N195" i="2"/>
  <c r="O195" i="2"/>
  <c r="P195" i="2"/>
  <c r="Q195" i="2"/>
  <c r="R195" i="2"/>
  <c r="S195" i="2"/>
  <c r="K196" i="2"/>
  <c r="L196" i="2"/>
  <c r="M196" i="2"/>
  <c r="N196" i="2"/>
  <c r="O196" i="2"/>
  <c r="P196" i="2"/>
  <c r="Q196" i="2"/>
  <c r="R196" i="2"/>
  <c r="S196" i="2"/>
  <c r="K197" i="2"/>
  <c r="L197" i="2"/>
  <c r="M197" i="2"/>
  <c r="N197" i="2"/>
  <c r="O197" i="2"/>
  <c r="P197" i="2"/>
  <c r="Q197" i="2"/>
  <c r="R197" i="2"/>
  <c r="S197" i="2"/>
  <c r="K198" i="2"/>
  <c r="L198" i="2"/>
  <c r="M198" i="2"/>
  <c r="N198" i="2"/>
  <c r="O198" i="2"/>
  <c r="P198" i="2"/>
  <c r="Q198" i="2"/>
  <c r="R198" i="2"/>
  <c r="S198" i="2"/>
  <c r="K199" i="2"/>
  <c r="L199" i="2"/>
  <c r="M199" i="2"/>
  <c r="N199" i="2"/>
  <c r="O199" i="2"/>
  <c r="P199" i="2"/>
  <c r="Q199" i="2"/>
  <c r="R199" i="2"/>
  <c r="S199" i="2"/>
  <c r="K200" i="2"/>
  <c r="L200" i="2"/>
  <c r="M200" i="2"/>
  <c r="N200" i="2"/>
  <c r="O200" i="2"/>
  <c r="P200" i="2"/>
  <c r="Q200" i="2"/>
  <c r="R200" i="2"/>
  <c r="S200" i="2"/>
  <c r="K201" i="2"/>
  <c r="L201" i="2"/>
  <c r="M201" i="2"/>
  <c r="N201" i="2"/>
  <c r="O201" i="2"/>
  <c r="P201" i="2"/>
  <c r="Q201" i="2"/>
  <c r="R201" i="2"/>
  <c r="S201" i="2"/>
  <c r="K202" i="2"/>
  <c r="L202" i="2"/>
  <c r="M202" i="2"/>
  <c r="N202" i="2"/>
  <c r="O202" i="2"/>
  <c r="P202" i="2"/>
  <c r="Q202" i="2"/>
  <c r="R202" i="2"/>
  <c r="S202" i="2"/>
  <c r="K203" i="2"/>
  <c r="L203" i="2"/>
  <c r="M203" i="2"/>
  <c r="N203" i="2"/>
  <c r="O203" i="2"/>
  <c r="P203" i="2"/>
  <c r="Q203" i="2"/>
  <c r="R203" i="2"/>
  <c r="S203" i="2"/>
  <c r="J194" i="2"/>
  <c r="K194" i="2"/>
  <c r="L194" i="2"/>
  <c r="M194" i="2"/>
  <c r="N194" i="2"/>
  <c r="O194" i="2"/>
  <c r="P194" i="2"/>
  <c r="Q194" i="2"/>
  <c r="R194" i="2"/>
  <c r="S194" i="2"/>
  <c r="J192" i="2"/>
  <c r="K192" i="2"/>
  <c r="L192" i="2"/>
  <c r="M192" i="2"/>
  <c r="N192" i="2"/>
  <c r="O192" i="2"/>
  <c r="P192" i="2"/>
  <c r="Q192" i="2"/>
  <c r="R192" i="2"/>
  <c r="S192" i="2"/>
  <c r="J193" i="2"/>
  <c r="K193" i="2"/>
  <c r="L193" i="2"/>
  <c r="M193" i="2"/>
  <c r="N193" i="2"/>
  <c r="O193" i="2"/>
  <c r="P193" i="2"/>
  <c r="Q193" i="2"/>
  <c r="R193" i="2"/>
  <c r="S193" i="2"/>
  <c r="K191" i="2"/>
  <c r="L191" i="2"/>
  <c r="M191" i="2"/>
  <c r="N191" i="2"/>
  <c r="O191" i="2"/>
  <c r="P191" i="2"/>
  <c r="Q191" i="2"/>
  <c r="R191" i="2"/>
  <c r="S191" i="2"/>
  <c r="J191" i="2"/>
  <c r="O184" i="2"/>
  <c r="P184" i="2"/>
  <c r="Q184" i="2"/>
  <c r="R184" i="2"/>
  <c r="S184" i="2"/>
  <c r="O185" i="2"/>
  <c r="P185" i="2"/>
  <c r="Q185" i="2"/>
  <c r="R185" i="2"/>
  <c r="S185" i="2"/>
  <c r="O186" i="2"/>
  <c r="P186" i="2"/>
  <c r="Q186" i="2"/>
  <c r="R186" i="2"/>
  <c r="S186" i="2"/>
  <c r="O187" i="2"/>
  <c r="P187" i="2"/>
  <c r="Q187" i="2"/>
  <c r="R187" i="2"/>
  <c r="S187" i="2"/>
  <c r="O188" i="2"/>
  <c r="P188" i="2"/>
  <c r="Q188" i="2"/>
  <c r="R188" i="2"/>
  <c r="S188" i="2"/>
  <c r="O189" i="2"/>
  <c r="P189" i="2"/>
  <c r="Q189" i="2"/>
  <c r="R189" i="2"/>
  <c r="S189" i="2"/>
  <c r="O190" i="2"/>
  <c r="P190" i="2"/>
  <c r="Q190" i="2"/>
  <c r="R190" i="2"/>
  <c r="S190" i="2"/>
  <c r="S183" i="2"/>
  <c r="P183" i="2"/>
  <c r="Q183" i="2"/>
  <c r="R183" i="2"/>
  <c r="O183" i="2"/>
  <c r="J184" i="2"/>
  <c r="K184" i="2"/>
  <c r="L184" i="2"/>
  <c r="M184" i="2"/>
  <c r="N184" i="2"/>
  <c r="J185" i="2"/>
  <c r="K185" i="2"/>
  <c r="L185" i="2"/>
  <c r="M185" i="2"/>
  <c r="N185" i="2"/>
  <c r="J186" i="2"/>
  <c r="K186" i="2"/>
  <c r="L186" i="2"/>
  <c r="M186" i="2"/>
  <c r="N186" i="2"/>
  <c r="J187" i="2"/>
  <c r="K187" i="2"/>
  <c r="L187" i="2"/>
  <c r="M187" i="2"/>
  <c r="N187" i="2"/>
  <c r="J188" i="2"/>
  <c r="K188" i="2"/>
  <c r="L188" i="2"/>
  <c r="M188" i="2"/>
  <c r="N188" i="2"/>
  <c r="J189" i="2"/>
  <c r="K189" i="2"/>
  <c r="L189" i="2"/>
  <c r="M189" i="2"/>
  <c r="N189" i="2"/>
  <c r="J190" i="2"/>
  <c r="K190" i="2"/>
  <c r="L190" i="2"/>
  <c r="M190" i="2"/>
  <c r="N190" i="2"/>
  <c r="K183" i="2"/>
  <c r="L183" i="2"/>
  <c r="M183" i="2"/>
  <c r="N183" i="2"/>
  <c r="J183" i="2"/>
  <c r="T184" i="2" l="1"/>
  <c r="U184" i="2"/>
  <c r="V184" i="2"/>
  <c r="W184" i="2"/>
  <c r="X184" i="2"/>
  <c r="AB184" i="2"/>
  <c r="AC184" i="2"/>
  <c r="T185" i="2"/>
  <c r="U185" i="2"/>
  <c r="V185" i="2"/>
  <c r="W185" i="2"/>
  <c r="X185" i="2"/>
  <c r="AB185" i="2"/>
  <c r="AC185" i="2"/>
  <c r="T186" i="2"/>
  <c r="U186" i="2"/>
  <c r="V186" i="2"/>
  <c r="W186" i="2"/>
  <c r="X186" i="2"/>
  <c r="AB186" i="2"/>
  <c r="AC186" i="2"/>
  <c r="T187" i="2"/>
  <c r="U187" i="2"/>
  <c r="V187" i="2"/>
  <c r="W187" i="2"/>
  <c r="X187" i="2"/>
  <c r="AB187" i="2"/>
  <c r="AC187" i="2"/>
  <c r="T188" i="2"/>
  <c r="U188" i="2"/>
  <c r="V188" i="2"/>
  <c r="W188" i="2"/>
  <c r="X188" i="2"/>
  <c r="AB188" i="2"/>
  <c r="AC188" i="2"/>
  <c r="T189" i="2"/>
  <c r="U189" i="2"/>
  <c r="V189" i="2"/>
  <c r="W189" i="2"/>
  <c r="X189" i="2"/>
  <c r="AB189" i="2"/>
  <c r="AC189" i="2"/>
  <c r="T190" i="2"/>
  <c r="U190" i="2"/>
  <c r="V190" i="2"/>
  <c r="W190" i="2"/>
  <c r="X190" i="2"/>
  <c r="AB190" i="2"/>
  <c r="AC190" i="2"/>
  <c r="T191" i="2"/>
  <c r="U191" i="2"/>
  <c r="V191" i="2"/>
  <c r="W191" i="2"/>
  <c r="X191" i="2"/>
  <c r="AB191" i="2"/>
  <c r="AC191" i="2"/>
  <c r="T192" i="2"/>
  <c r="U192" i="2"/>
  <c r="V192" i="2"/>
  <c r="W192" i="2"/>
  <c r="X192" i="2"/>
  <c r="AB192" i="2"/>
  <c r="AC192" i="2"/>
  <c r="T193" i="2"/>
  <c r="U193" i="2"/>
  <c r="V193" i="2"/>
  <c r="W193" i="2"/>
  <c r="X193" i="2"/>
  <c r="AB193" i="2"/>
  <c r="AC193" i="2"/>
  <c r="T194" i="2"/>
  <c r="U194" i="2"/>
  <c r="V194" i="2"/>
  <c r="W194" i="2"/>
  <c r="X194" i="2"/>
  <c r="AB194" i="2"/>
  <c r="AC194" i="2"/>
  <c r="T195" i="2"/>
  <c r="U195" i="2"/>
  <c r="V195" i="2"/>
  <c r="W195" i="2"/>
  <c r="X195" i="2"/>
  <c r="AB195" i="2"/>
  <c r="AC195" i="2"/>
  <c r="T196" i="2"/>
  <c r="U196" i="2"/>
  <c r="V196" i="2"/>
  <c r="W196" i="2"/>
  <c r="X196" i="2"/>
  <c r="AB196" i="2"/>
  <c r="AC196" i="2"/>
  <c r="T197" i="2"/>
  <c r="U197" i="2"/>
  <c r="V197" i="2"/>
  <c r="W197" i="2"/>
  <c r="X197" i="2"/>
  <c r="AB197" i="2"/>
  <c r="AC197" i="2"/>
  <c r="T198" i="2"/>
  <c r="U198" i="2"/>
  <c r="V198" i="2"/>
  <c r="W198" i="2"/>
  <c r="X198" i="2"/>
  <c r="AB198" i="2"/>
  <c r="AC198" i="2"/>
  <c r="T199" i="2"/>
  <c r="U199" i="2"/>
  <c r="V199" i="2"/>
  <c r="W199" i="2"/>
  <c r="X199" i="2"/>
  <c r="AB199" i="2"/>
  <c r="AC199" i="2"/>
  <c r="T200" i="2"/>
  <c r="U200" i="2"/>
  <c r="V200" i="2"/>
  <c r="W200" i="2"/>
  <c r="X200" i="2"/>
  <c r="AB200" i="2"/>
  <c r="AC200" i="2"/>
  <c r="T201" i="2"/>
  <c r="U201" i="2"/>
  <c r="V201" i="2"/>
  <c r="W201" i="2"/>
  <c r="X201" i="2"/>
  <c r="AB201" i="2"/>
  <c r="AC201" i="2"/>
  <c r="T202" i="2"/>
  <c r="U202" i="2"/>
  <c r="V202" i="2"/>
  <c r="W202" i="2"/>
  <c r="X202" i="2"/>
  <c r="AB202" i="2"/>
  <c r="AC202" i="2"/>
  <c r="T203" i="2"/>
  <c r="U203" i="2"/>
  <c r="V203" i="2"/>
  <c r="W203" i="2"/>
  <c r="X203" i="2"/>
  <c r="AB203" i="2"/>
  <c r="AC203" i="2"/>
  <c r="T204" i="2"/>
  <c r="T205" i="2"/>
  <c r="T206" i="2"/>
  <c r="T207" i="2"/>
  <c r="T208" i="2"/>
  <c r="T209" i="2"/>
  <c r="T210" i="2"/>
  <c r="T211" i="2"/>
  <c r="T212" i="2"/>
  <c r="T213" i="2"/>
  <c r="T214" i="2"/>
  <c r="T215" i="2"/>
  <c r="T216" i="2"/>
  <c r="T217" i="2"/>
  <c r="T218" i="2"/>
  <c r="T219" i="2"/>
  <c r="T220" i="2"/>
  <c r="T221" i="2"/>
  <c r="T222" i="2"/>
  <c r="T223" i="2"/>
  <c r="T224" i="2"/>
  <c r="T225" i="2"/>
  <c r="T226" i="2"/>
  <c r="AB183" i="2"/>
  <c r="AC183" i="2"/>
  <c r="U183" i="2"/>
  <c r="V183" i="2"/>
  <c r="W183" i="2"/>
  <c r="X183" i="2"/>
  <c r="T138" i="2"/>
  <c r="AC226" i="2"/>
  <c r="AB226" i="2"/>
  <c r="X226" i="2"/>
  <c r="W226" i="2"/>
  <c r="V226" i="2"/>
  <c r="U226" i="2"/>
  <c r="AC225" i="2"/>
  <c r="AB225" i="2"/>
  <c r="X225" i="2"/>
  <c r="W225" i="2"/>
  <c r="V225" i="2"/>
  <c r="U225" i="2"/>
  <c r="AC224" i="2"/>
  <c r="AB224" i="2"/>
  <c r="X224" i="2"/>
  <c r="W224" i="2"/>
  <c r="V224" i="2"/>
  <c r="U224" i="2"/>
  <c r="AC223" i="2"/>
  <c r="AB223" i="2"/>
  <c r="X223" i="2"/>
  <c r="W223" i="2"/>
  <c r="V223" i="2"/>
  <c r="U223" i="2"/>
  <c r="AC222" i="2"/>
  <c r="AB222" i="2"/>
  <c r="X222" i="2"/>
  <c r="W222" i="2"/>
  <c r="V222" i="2"/>
  <c r="U222" i="2"/>
  <c r="AC221" i="2"/>
  <c r="AB221" i="2"/>
  <c r="X221" i="2"/>
  <c r="W221" i="2"/>
  <c r="V221" i="2"/>
  <c r="U221" i="2"/>
  <c r="AC220" i="2"/>
  <c r="AB220" i="2"/>
  <c r="X220" i="2"/>
  <c r="W220" i="2"/>
  <c r="V220" i="2"/>
  <c r="U220" i="2"/>
  <c r="AC219" i="2"/>
  <c r="AB219" i="2"/>
  <c r="X219" i="2"/>
  <c r="W219" i="2"/>
  <c r="V219" i="2"/>
  <c r="U219" i="2"/>
  <c r="AC218" i="2"/>
  <c r="AB218" i="2"/>
  <c r="X218" i="2"/>
  <c r="W218" i="2"/>
  <c r="V218" i="2"/>
  <c r="U218" i="2"/>
  <c r="AC217" i="2"/>
  <c r="AB217" i="2"/>
  <c r="X217" i="2"/>
  <c r="W217" i="2"/>
  <c r="V217" i="2"/>
  <c r="U217" i="2"/>
  <c r="AC216" i="2"/>
  <c r="AB216" i="2"/>
  <c r="X216" i="2"/>
  <c r="W216" i="2"/>
  <c r="V216" i="2"/>
  <c r="U216" i="2"/>
  <c r="AC215" i="2"/>
  <c r="AB215" i="2"/>
  <c r="X215" i="2"/>
  <c r="W215" i="2"/>
  <c r="V215" i="2"/>
  <c r="U215" i="2"/>
  <c r="AC214" i="2"/>
  <c r="AB214" i="2"/>
  <c r="X214" i="2"/>
  <c r="W214" i="2"/>
  <c r="V214" i="2"/>
  <c r="U214" i="2"/>
  <c r="AC213" i="2"/>
  <c r="AB213" i="2"/>
  <c r="X213" i="2"/>
  <c r="W213" i="2"/>
  <c r="V213" i="2"/>
  <c r="U213" i="2"/>
  <c r="AC212" i="2"/>
  <c r="AB212" i="2"/>
  <c r="X212" i="2"/>
  <c r="W212" i="2"/>
  <c r="V212" i="2"/>
  <c r="U212" i="2"/>
  <c r="AC211" i="2"/>
  <c r="AB211" i="2"/>
  <c r="X211" i="2"/>
  <c r="W211" i="2"/>
  <c r="V211" i="2"/>
  <c r="U211" i="2"/>
  <c r="AC210" i="2"/>
  <c r="AB210" i="2"/>
  <c r="X210" i="2"/>
  <c r="W210" i="2"/>
  <c r="V210" i="2"/>
  <c r="U210" i="2"/>
  <c r="AC209" i="2"/>
  <c r="AB209" i="2"/>
  <c r="X209" i="2"/>
  <c r="W209" i="2"/>
  <c r="V209" i="2"/>
  <c r="U209" i="2"/>
  <c r="AC208" i="2"/>
  <c r="AB208" i="2"/>
  <c r="X208" i="2"/>
  <c r="W208" i="2"/>
  <c r="V208" i="2"/>
  <c r="U208" i="2"/>
  <c r="AC207" i="2"/>
  <c r="AB207" i="2"/>
  <c r="X207" i="2"/>
  <c r="W207" i="2"/>
  <c r="V207" i="2"/>
  <c r="U207" i="2"/>
  <c r="AC206" i="2"/>
  <c r="AB206" i="2"/>
  <c r="X206" i="2"/>
  <c r="W206" i="2"/>
  <c r="V206" i="2"/>
  <c r="U206" i="2"/>
  <c r="AC205" i="2"/>
  <c r="AB205" i="2"/>
  <c r="X205" i="2"/>
  <c r="W205" i="2"/>
  <c r="V205" i="2"/>
  <c r="U205" i="2"/>
  <c r="AC204" i="2"/>
  <c r="AB204" i="2"/>
  <c r="X204" i="2"/>
  <c r="W204" i="2"/>
  <c r="V204" i="2"/>
  <c r="U204" i="2"/>
  <c r="AE226" i="2" l="1"/>
  <c r="AE225" i="2"/>
  <c r="AE224" i="2"/>
  <c r="AE223" i="2"/>
  <c r="AE222" i="2"/>
  <c r="AE221" i="2"/>
  <c r="AE220" i="2"/>
  <c r="AE219" i="2"/>
  <c r="AE218" i="2"/>
  <c r="AE217" i="2"/>
  <c r="AE216" i="2"/>
  <c r="AE215" i="2"/>
  <c r="AE214" i="2"/>
  <c r="AE213" i="2"/>
  <c r="AE212" i="2"/>
  <c r="AE211" i="2"/>
  <c r="AE210" i="2"/>
  <c r="AE209" i="2"/>
  <c r="AE208" i="2"/>
  <c r="AE207" i="2"/>
  <c r="AE206" i="2"/>
  <c r="AE205" i="2"/>
  <c r="AE204" i="2"/>
  <c r="AE203" i="2"/>
  <c r="AE202" i="2"/>
  <c r="AE201" i="2"/>
  <c r="AE200" i="2"/>
  <c r="AE199" i="2"/>
  <c r="AE198" i="2"/>
  <c r="AE197" i="2"/>
  <c r="AE196" i="2"/>
  <c r="AE195" i="2"/>
  <c r="AE194" i="2"/>
  <c r="AE193" i="2"/>
  <c r="AE192" i="2"/>
  <c r="AE191" i="2"/>
  <c r="AE190" i="2"/>
  <c r="AE189" i="2"/>
  <c r="AE188" i="2"/>
  <c r="AE187" i="2"/>
  <c r="AE186" i="2"/>
  <c r="AE185" i="2"/>
  <c r="AE184" i="2"/>
  <c r="AE183" i="2"/>
  <c r="P145" i="2"/>
  <c r="K169" i="2"/>
  <c r="U169" i="2" s="1"/>
  <c r="K166" i="2"/>
  <c r="K167" i="2"/>
  <c r="U167" i="2" s="1"/>
  <c r="K168" i="2"/>
  <c r="K170" i="2"/>
  <c r="K171" i="2"/>
  <c r="U171" i="2" s="1"/>
  <c r="K173" i="2"/>
  <c r="K172" i="2"/>
  <c r="AC142" i="2"/>
  <c r="T139" i="2"/>
  <c r="U139" i="2"/>
  <c r="V139" i="2"/>
  <c r="W139" i="2"/>
  <c r="X139" i="2"/>
  <c r="AB139" i="2"/>
  <c r="AC139" i="2"/>
  <c r="T140" i="2"/>
  <c r="U140" i="2"/>
  <c r="V140" i="2"/>
  <c r="W140" i="2"/>
  <c r="X140" i="2"/>
  <c r="AB140" i="2"/>
  <c r="AC140" i="2"/>
  <c r="T141" i="2"/>
  <c r="U141" i="2"/>
  <c r="V141" i="2"/>
  <c r="W141" i="2"/>
  <c r="X141" i="2"/>
  <c r="AB141" i="2"/>
  <c r="AC141" i="2"/>
  <c r="T142" i="2"/>
  <c r="U142" i="2"/>
  <c r="V142" i="2"/>
  <c r="W142" i="2"/>
  <c r="X142" i="2"/>
  <c r="AB142" i="2"/>
  <c r="T143" i="2"/>
  <c r="U143" i="2"/>
  <c r="V143" i="2"/>
  <c r="W143" i="2"/>
  <c r="X143" i="2"/>
  <c r="AB143" i="2"/>
  <c r="AC143" i="2"/>
  <c r="T144" i="2"/>
  <c r="U144" i="2"/>
  <c r="V144" i="2"/>
  <c r="W144" i="2"/>
  <c r="X144" i="2"/>
  <c r="AB144" i="2"/>
  <c r="AC144" i="2"/>
  <c r="T145" i="2"/>
  <c r="U145" i="2"/>
  <c r="V145" i="2"/>
  <c r="W145" i="2"/>
  <c r="X145" i="2"/>
  <c r="AB145" i="2"/>
  <c r="AC145" i="2"/>
  <c r="T146" i="2"/>
  <c r="U146" i="2"/>
  <c r="V146" i="2"/>
  <c r="W146" i="2"/>
  <c r="X146" i="2"/>
  <c r="AB146" i="2"/>
  <c r="AC146" i="2"/>
  <c r="T147" i="2"/>
  <c r="U147" i="2"/>
  <c r="V147" i="2"/>
  <c r="W147" i="2"/>
  <c r="X147" i="2"/>
  <c r="AB147" i="2"/>
  <c r="AC147" i="2"/>
  <c r="T148" i="2"/>
  <c r="U148" i="2"/>
  <c r="V148" i="2"/>
  <c r="W148" i="2"/>
  <c r="X148" i="2"/>
  <c r="AB148" i="2"/>
  <c r="AC148" i="2"/>
  <c r="T149" i="2"/>
  <c r="U149" i="2"/>
  <c r="V149" i="2"/>
  <c r="W149" i="2"/>
  <c r="X149" i="2"/>
  <c r="AB149" i="2"/>
  <c r="AC149" i="2"/>
  <c r="T150" i="2"/>
  <c r="U150" i="2"/>
  <c r="V150" i="2"/>
  <c r="W150" i="2"/>
  <c r="X150" i="2"/>
  <c r="AB150" i="2"/>
  <c r="AC150" i="2"/>
  <c r="T151" i="2"/>
  <c r="U151" i="2"/>
  <c r="V151" i="2"/>
  <c r="W151" i="2"/>
  <c r="X151" i="2"/>
  <c r="AB151" i="2"/>
  <c r="AC151" i="2"/>
  <c r="T152" i="2"/>
  <c r="U152" i="2"/>
  <c r="V152" i="2"/>
  <c r="W152" i="2"/>
  <c r="X152" i="2"/>
  <c r="AB152" i="2"/>
  <c r="AC152" i="2"/>
  <c r="T153" i="2"/>
  <c r="U153" i="2"/>
  <c r="V153" i="2"/>
  <c r="W153" i="2"/>
  <c r="X153" i="2"/>
  <c r="AB153" i="2"/>
  <c r="AC153" i="2"/>
  <c r="T154" i="2"/>
  <c r="U154" i="2"/>
  <c r="V154" i="2"/>
  <c r="W154" i="2"/>
  <c r="X154" i="2"/>
  <c r="AB154" i="2"/>
  <c r="AC154" i="2"/>
  <c r="T155" i="2"/>
  <c r="U155" i="2"/>
  <c r="V155" i="2"/>
  <c r="W155" i="2"/>
  <c r="X155" i="2"/>
  <c r="AB155" i="2"/>
  <c r="AC155" i="2"/>
  <c r="T156" i="2"/>
  <c r="U156" i="2"/>
  <c r="V156" i="2"/>
  <c r="W156" i="2"/>
  <c r="X156" i="2"/>
  <c r="AB156" i="2"/>
  <c r="AC156" i="2"/>
  <c r="T157" i="2"/>
  <c r="U157" i="2"/>
  <c r="V157" i="2"/>
  <c r="W157" i="2"/>
  <c r="X157" i="2"/>
  <c r="AB157" i="2"/>
  <c r="AC157" i="2"/>
  <c r="T158" i="2"/>
  <c r="U158" i="2"/>
  <c r="V158" i="2"/>
  <c r="W158" i="2"/>
  <c r="X158" i="2"/>
  <c r="AB158" i="2"/>
  <c r="AC158" i="2"/>
  <c r="T159" i="2"/>
  <c r="U159" i="2"/>
  <c r="V159" i="2"/>
  <c r="W159" i="2"/>
  <c r="X159" i="2"/>
  <c r="AB159" i="2"/>
  <c r="AC159" i="2"/>
  <c r="T160" i="2"/>
  <c r="U160" i="2"/>
  <c r="V160" i="2"/>
  <c r="W160" i="2"/>
  <c r="X160" i="2"/>
  <c r="AB160" i="2"/>
  <c r="AC160" i="2"/>
  <c r="T161" i="2"/>
  <c r="U161" i="2"/>
  <c r="V161" i="2"/>
  <c r="W161" i="2"/>
  <c r="X161" i="2"/>
  <c r="AB161" i="2"/>
  <c r="AC161" i="2"/>
  <c r="T162" i="2"/>
  <c r="U162" i="2"/>
  <c r="V162" i="2"/>
  <c r="W162" i="2"/>
  <c r="X162" i="2"/>
  <c r="AB162" i="2"/>
  <c r="AC162" i="2"/>
  <c r="T163" i="2"/>
  <c r="U163" i="2"/>
  <c r="V163" i="2"/>
  <c r="W163" i="2"/>
  <c r="X163" i="2"/>
  <c r="AB163" i="2"/>
  <c r="AC163" i="2"/>
  <c r="T164" i="2"/>
  <c r="U164" i="2"/>
  <c r="V164" i="2"/>
  <c r="W164" i="2"/>
  <c r="X164" i="2"/>
  <c r="AB164" i="2"/>
  <c r="AC164" i="2"/>
  <c r="T165" i="2"/>
  <c r="U165" i="2"/>
  <c r="V165" i="2"/>
  <c r="W165" i="2"/>
  <c r="X165" i="2"/>
  <c r="AB165" i="2"/>
  <c r="AC165" i="2"/>
  <c r="T166" i="2"/>
  <c r="U166" i="2"/>
  <c r="V166" i="2"/>
  <c r="W166" i="2"/>
  <c r="X166" i="2"/>
  <c r="AB166" i="2"/>
  <c r="AC166" i="2"/>
  <c r="T167" i="2"/>
  <c r="V167" i="2"/>
  <c r="W167" i="2"/>
  <c r="X167" i="2"/>
  <c r="AB167" i="2"/>
  <c r="AC167" i="2"/>
  <c r="T168" i="2"/>
  <c r="U168" i="2"/>
  <c r="V168" i="2"/>
  <c r="W168" i="2"/>
  <c r="X168" i="2"/>
  <c r="AB168" i="2"/>
  <c r="AC168" i="2"/>
  <c r="T169" i="2"/>
  <c r="V169" i="2"/>
  <c r="W169" i="2"/>
  <c r="X169" i="2"/>
  <c r="AB169" i="2"/>
  <c r="AC169" i="2"/>
  <c r="T170" i="2"/>
  <c r="U170" i="2"/>
  <c r="V170" i="2"/>
  <c r="W170" i="2"/>
  <c r="X170" i="2"/>
  <c r="AB170" i="2"/>
  <c r="AC170" i="2"/>
  <c r="T171" i="2"/>
  <c r="V171" i="2"/>
  <c r="W171" i="2"/>
  <c r="X171" i="2"/>
  <c r="AB171" i="2"/>
  <c r="AC171" i="2"/>
  <c r="T172" i="2"/>
  <c r="U172" i="2"/>
  <c r="V172" i="2"/>
  <c r="W172" i="2"/>
  <c r="X172" i="2"/>
  <c r="AB172" i="2"/>
  <c r="AC172" i="2"/>
  <c r="T173" i="2"/>
  <c r="U173" i="2"/>
  <c r="V173" i="2"/>
  <c r="W173" i="2"/>
  <c r="X173" i="2"/>
  <c r="AB173" i="2"/>
  <c r="AC173" i="2"/>
  <c r="T174" i="2"/>
  <c r="U174" i="2"/>
  <c r="V174" i="2"/>
  <c r="W174" i="2"/>
  <c r="X174" i="2"/>
  <c r="AB174" i="2"/>
  <c r="AC174" i="2"/>
  <c r="T175" i="2"/>
  <c r="U175" i="2"/>
  <c r="V175" i="2"/>
  <c r="W175" i="2"/>
  <c r="X175" i="2"/>
  <c r="AB175" i="2"/>
  <c r="AC175" i="2"/>
  <c r="T176" i="2"/>
  <c r="U176" i="2"/>
  <c r="V176" i="2"/>
  <c r="W176" i="2"/>
  <c r="X176" i="2"/>
  <c r="AB176" i="2"/>
  <c r="AC176" i="2"/>
  <c r="T177" i="2"/>
  <c r="U177" i="2"/>
  <c r="V177" i="2"/>
  <c r="W177" i="2"/>
  <c r="X177" i="2"/>
  <c r="AB177" i="2"/>
  <c r="AC177" i="2"/>
  <c r="T178" i="2"/>
  <c r="U178" i="2"/>
  <c r="V178" i="2"/>
  <c r="W178" i="2"/>
  <c r="X178" i="2"/>
  <c r="AB178" i="2"/>
  <c r="AC178" i="2"/>
  <c r="T179" i="2"/>
  <c r="U179" i="2"/>
  <c r="V179" i="2"/>
  <c r="W179" i="2"/>
  <c r="X179" i="2"/>
  <c r="AB179" i="2"/>
  <c r="AC179" i="2"/>
  <c r="T180" i="2"/>
  <c r="U180" i="2"/>
  <c r="V180" i="2"/>
  <c r="W180" i="2"/>
  <c r="X180" i="2"/>
  <c r="AB180" i="2"/>
  <c r="AC180" i="2"/>
  <c r="T181" i="2"/>
  <c r="U181" i="2"/>
  <c r="V181" i="2"/>
  <c r="W181" i="2"/>
  <c r="X181" i="2"/>
  <c r="AB181" i="2"/>
  <c r="AC181" i="2"/>
  <c r="U138" i="2"/>
  <c r="V138" i="2"/>
  <c r="W138" i="2"/>
  <c r="X138" i="2"/>
  <c r="AB138" i="2"/>
  <c r="AC138" i="2"/>
  <c r="J181" i="2" l="1"/>
  <c r="K181" i="2"/>
  <c r="L181" i="2"/>
  <c r="M181" i="2"/>
  <c r="N181" i="2"/>
  <c r="O181" i="2"/>
  <c r="P181" i="2"/>
  <c r="Q181" i="2"/>
  <c r="R181" i="2"/>
  <c r="S181" i="2"/>
  <c r="K180" i="2"/>
  <c r="L180" i="2"/>
  <c r="M180" i="2"/>
  <c r="N180" i="2"/>
  <c r="O180" i="2"/>
  <c r="P180" i="2"/>
  <c r="Q180" i="2"/>
  <c r="R180" i="2"/>
  <c r="S180" i="2"/>
  <c r="J180" i="2"/>
  <c r="J173" i="2"/>
  <c r="L173" i="2"/>
  <c r="M173" i="2"/>
  <c r="N173" i="2"/>
  <c r="O173" i="2"/>
  <c r="P173" i="2"/>
  <c r="Q173" i="2"/>
  <c r="R173" i="2"/>
  <c r="S173" i="2"/>
  <c r="J174" i="2"/>
  <c r="K174" i="2"/>
  <c r="L174" i="2"/>
  <c r="M174" i="2"/>
  <c r="N174" i="2"/>
  <c r="O174" i="2"/>
  <c r="P174" i="2"/>
  <c r="Q174" i="2"/>
  <c r="R174" i="2"/>
  <c r="S174" i="2"/>
  <c r="J175" i="2"/>
  <c r="K175" i="2"/>
  <c r="L175" i="2"/>
  <c r="M175" i="2"/>
  <c r="N175" i="2"/>
  <c r="O175" i="2"/>
  <c r="P175" i="2"/>
  <c r="Q175" i="2"/>
  <c r="R175" i="2"/>
  <c r="S175" i="2"/>
  <c r="J176" i="2"/>
  <c r="K176" i="2"/>
  <c r="L176" i="2"/>
  <c r="M176" i="2"/>
  <c r="N176" i="2"/>
  <c r="O176" i="2"/>
  <c r="P176" i="2"/>
  <c r="Q176" i="2"/>
  <c r="R176" i="2"/>
  <c r="S176" i="2"/>
  <c r="J177" i="2"/>
  <c r="K177" i="2"/>
  <c r="L177" i="2"/>
  <c r="M177" i="2"/>
  <c r="N177" i="2"/>
  <c r="O177" i="2"/>
  <c r="P177" i="2"/>
  <c r="Q177" i="2"/>
  <c r="R177" i="2"/>
  <c r="S177" i="2"/>
  <c r="J178" i="2"/>
  <c r="K178" i="2"/>
  <c r="L178" i="2"/>
  <c r="M178" i="2"/>
  <c r="N178" i="2"/>
  <c r="O178" i="2"/>
  <c r="P178" i="2"/>
  <c r="Q178" i="2"/>
  <c r="R178" i="2"/>
  <c r="S178" i="2"/>
  <c r="J179" i="2"/>
  <c r="K179" i="2"/>
  <c r="L179" i="2"/>
  <c r="M179" i="2"/>
  <c r="N179" i="2"/>
  <c r="O179" i="2"/>
  <c r="P179" i="2"/>
  <c r="Q179" i="2"/>
  <c r="R179" i="2"/>
  <c r="S179" i="2"/>
  <c r="L172" i="2"/>
  <c r="M172" i="2"/>
  <c r="N172" i="2"/>
  <c r="O172" i="2"/>
  <c r="P172" i="2"/>
  <c r="Q172" i="2"/>
  <c r="R172" i="2"/>
  <c r="S172" i="2"/>
  <c r="J172" i="2"/>
  <c r="J166" i="2"/>
  <c r="L166" i="2"/>
  <c r="M166" i="2"/>
  <c r="N166" i="2"/>
  <c r="O166" i="2"/>
  <c r="P166" i="2"/>
  <c r="Q166" i="2"/>
  <c r="R166" i="2"/>
  <c r="S166" i="2"/>
  <c r="J167" i="2"/>
  <c r="L167" i="2"/>
  <c r="M167" i="2"/>
  <c r="N167" i="2"/>
  <c r="O167" i="2"/>
  <c r="P167" i="2"/>
  <c r="Q167" i="2"/>
  <c r="R167" i="2"/>
  <c r="S167" i="2"/>
  <c r="J168" i="2"/>
  <c r="L168" i="2"/>
  <c r="M168" i="2"/>
  <c r="N168" i="2"/>
  <c r="O168" i="2"/>
  <c r="P168" i="2"/>
  <c r="Q168" i="2"/>
  <c r="R168" i="2"/>
  <c r="S168" i="2"/>
  <c r="J169" i="2"/>
  <c r="L169" i="2"/>
  <c r="M169" i="2"/>
  <c r="N169" i="2"/>
  <c r="O169" i="2"/>
  <c r="P169" i="2"/>
  <c r="Q169" i="2"/>
  <c r="R169" i="2"/>
  <c r="S169" i="2"/>
  <c r="J170" i="2"/>
  <c r="L170" i="2"/>
  <c r="M170" i="2"/>
  <c r="N170" i="2"/>
  <c r="O170" i="2"/>
  <c r="P170" i="2"/>
  <c r="Q170" i="2"/>
  <c r="R170" i="2"/>
  <c r="S170" i="2"/>
  <c r="J171" i="2"/>
  <c r="L171" i="2"/>
  <c r="M171" i="2"/>
  <c r="N171" i="2"/>
  <c r="O171" i="2"/>
  <c r="P171" i="2"/>
  <c r="Q171" i="2"/>
  <c r="R171" i="2"/>
  <c r="S171" i="2"/>
  <c r="K165" i="2"/>
  <c r="L165" i="2"/>
  <c r="M165" i="2"/>
  <c r="N165" i="2"/>
  <c r="O165" i="2"/>
  <c r="P165" i="2"/>
  <c r="Q165" i="2"/>
  <c r="R165" i="2"/>
  <c r="S165" i="2"/>
  <c r="J165" i="2"/>
  <c r="J160" i="2"/>
  <c r="K160" i="2"/>
  <c r="L160" i="2"/>
  <c r="M160" i="2"/>
  <c r="N160" i="2"/>
  <c r="O160" i="2"/>
  <c r="P160" i="2"/>
  <c r="Q160" i="2"/>
  <c r="R160" i="2"/>
  <c r="S160" i="2"/>
  <c r="J161" i="2"/>
  <c r="K161" i="2"/>
  <c r="L161" i="2"/>
  <c r="M161" i="2"/>
  <c r="N161" i="2"/>
  <c r="O161" i="2"/>
  <c r="P161" i="2"/>
  <c r="Q161" i="2"/>
  <c r="R161" i="2"/>
  <c r="S161" i="2"/>
  <c r="J162" i="2"/>
  <c r="K162" i="2"/>
  <c r="L162" i="2"/>
  <c r="M162" i="2"/>
  <c r="N162" i="2"/>
  <c r="O162" i="2"/>
  <c r="P162" i="2"/>
  <c r="Q162" i="2"/>
  <c r="R162" i="2"/>
  <c r="S162" i="2"/>
  <c r="J163" i="2"/>
  <c r="K163" i="2"/>
  <c r="L163" i="2"/>
  <c r="M163" i="2"/>
  <c r="N163" i="2"/>
  <c r="O163" i="2"/>
  <c r="P163" i="2"/>
  <c r="Q163" i="2"/>
  <c r="R163" i="2"/>
  <c r="S163" i="2"/>
  <c r="J164" i="2"/>
  <c r="K164" i="2"/>
  <c r="L164" i="2"/>
  <c r="M164" i="2"/>
  <c r="N164" i="2"/>
  <c r="O164" i="2"/>
  <c r="P164" i="2"/>
  <c r="Q164" i="2"/>
  <c r="R164" i="2"/>
  <c r="S164" i="2"/>
  <c r="K159" i="2"/>
  <c r="L159" i="2"/>
  <c r="M159" i="2"/>
  <c r="N159" i="2"/>
  <c r="O159" i="2"/>
  <c r="P159" i="2"/>
  <c r="Q159" i="2"/>
  <c r="R159" i="2"/>
  <c r="S159" i="2"/>
  <c r="J159" i="2"/>
  <c r="J150" i="2"/>
  <c r="K150" i="2"/>
  <c r="L150" i="2"/>
  <c r="M150" i="2"/>
  <c r="N150" i="2"/>
  <c r="O150" i="2"/>
  <c r="P150" i="2"/>
  <c r="Q150" i="2"/>
  <c r="R150" i="2"/>
  <c r="S150" i="2"/>
  <c r="J151" i="2"/>
  <c r="K151" i="2"/>
  <c r="L151" i="2"/>
  <c r="M151" i="2"/>
  <c r="N151" i="2"/>
  <c r="O151" i="2"/>
  <c r="P151" i="2"/>
  <c r="Q151" i="2"/>
  <c r="R151" i="2"/>
  <c r="S151" i="2"/>
  <c r="J152" i="2"/>
  <c r="K152" i="2"/>
  <c r="L152" i="2"/>
  <c r="M152" i="2"/>
  <c r="N152" i="2"/>
  <c r="O152" i="2"/>
  <c r="P152" i="2"/>
  <c r="Q152" i="2"/>
  <c r="R152" i="2"/>
  <c r="S152" i="2"/>
  <c r="J153" i="2"/>
  <c r="K153" i="2"/>
  <c r="L153" i="2"/>
  <c r="M153" i="2"/>
  <c r="N153" i="2"/>
  <c r="O153" i="2"/>
  <c r="P153" i="2"/>
  <c r="Q153" i="2"/>
  <c r="R153" i="2"/>
  <c r="S153" i="2"/>
  <c r="J154" i="2"/>
  <c r="K154" i="2"/>
  <c r="L154" i="2"/>
  <c r="M154" i="2"/>
  <c r="N154" i="2"/>
  <c r="O154" i="2"/>
  <c r="P154" i="2"/>
  <c r="Q154" i="2"/>
  <c r="R154" i="2"/>
  <c r="S154" i="2"/>
  <c r="J155" i="2"/>
  <c r="K155" i="2"/>
  <c r="L155" i="2"/>
  <c r="M155" i="2"/>
  <c r="N155" i="2"/>
  <c r="O155" i="2"/>
  <c r="P155" i="2"/>
  <c r="Q155" i="2"/>
  <c r="R155" i="2"/>
  <c r="S155" i="2"/>
  <c r="J156" i="2"/>
  <c r="K156" i="2"/>
  <c r="L156" i="2"/>
  <c r="M156" i="2"/>
  <c r="N156" i="2"/>
  <c r="O156" i="2"/>
  <c r="P156" i="2"/>
  <c r="Q156" i="2"/>
  <c r="R156" i="2"/>
  <c r="S156" i="2"/>
  <c r="J157" i="2"/>
  <c r="K157" i="2"/>
  <c r="L157" i="2"/>
  <c r="M157" i="2"/>
  <c r="N157" i="2"/>
  <c r="O157" i="2"/>
  <c r="P157" i="2"/>
  <c r="Q157" i="2"/>
  <c r="R157" i="2"/>
  <c r="S157" i="2"/>
  <c r="J158" i="2"/>
  <c r="K158" i="2"/>
  <c r="L158" i="2"/>
  <c r="M158" i="2"/>
  <c r="N158" i="2"/>
  <c r="O158" i="2"/>
  <c r="P158" i="2"/>
  <c r="Q158" i="2"/>
  <c r="R158" i="2"/>
  <c r="S158" i="2"/>
  <c r="S149" i="2"/>
  <c r="K149" i="2"/>
  <c r="L149" i="2"/>
  <c r="M149" i="2"/>
  <c r="N149" i="2"/>
  <c r="O149" i="2"/>
  <c r="P149" i="2"/>
  <c r="Q149" i="2"/>
  <c r="R149" i="2"/>
  <c r="J149" i="2"/>
  <c r="J147" i="2"/>
  <c r="K147" i="2"/>
  <c r="L147" i="2"/>
  <c r="M147" i="2"/>
  <c r="N147" i="2"/>
  <c r="O147" i="2"/>
  <c r="P147" i="2"/>
  <c r="Q147" i="2"/>
  <c r="R147" i="2"/>
  <c r="S147" i="2"/>
  <c r="J148" i="2"/>
  <c r="K148" i="2"/>
  <c r="L148" i="2"/>
  <c r="M148" i="2"/>
  <c r="N148" i="2"/>
  <c r="O148" i="2"/>
  <c r="P148" i="2"/>
  <c r="Q148" i="2"/>
  <c r="R148" i="2"/>
  <c r="S148" i="2"/>
  <c r="K146" i="2"/>
  <c r="L146" i="2"/>
  <c r="M146" i="2"/>
  <c r="N146" i="2"/>
  <c r="O146" i="2"/>
  <c r="P146" i="2"/>
  <c r="Q146" i="2"/>
  <c r="R146" i="2"/>
  <c r="S146" i="2"/>
  <c r="J146" i="2"/>
  <c r="J139" i="2"/>
  <c r="K139" i="2"/>
  <c r="L139" i="2"/>
  <c r="M139" i="2"/>
  <c r="N139" i="2"/>
  <c r="O139" i="2"/>
  <c r="P139" i="2"/>
  <c r="Q139" i="2"/>
  <c r="R139" i="2"/>
  <c r="S139" i="2"/>
  <c r="J140" i="2"/>
  <c r="K140" i="2"/>
  <c r="L140" i="2"/>
  <c r="M140" i="2"/>
  <c r="N140" i="2"/>
  <c r="O140" i="2"/>
  <c r="P140" i="2"/>
  <c r="Q140" i="2"/>
  <c r="R140" i="2"/>
  <c r="S140" i="2"/>
  <c r="J141" i="2"/>
  <c r="K141" i="2"/>
  <c r="L141" i="2"/>
  <c r="M141" i="2"/>
  <c r="N141" i="2"/>
  <c r="O141" i="2"/>
  <c r="P141" i="2"/>
  <c r="Q141" i="2"/>
  <c r="R141" i="2"/>
  <c r="S141" i="2"/>
  <c r="J142" i="2"/>
  <c r="K142" i="2"/>
  <c r="L142" i="2"/>
  <c r="M142" i="2"/>
  <c r="N142" i="2"/>
  <c r="O142" i="2"/>
  <c r="P142" i="2"/>
  <c r="Q142" i="2"/>
  <c r="R142" i="2"/>
  <c r="S142" i="2"/>
  <c r="J143" i="2"/>
  <c r="K143" i="2"/>
  <c r="L143" i="2"/>
  <c r="M143" i="2"/>
  <c r="N143" i="2"/>
  <c r="O143" i="2"/>
  <c r="P143" i="2"/>
  <c r="Q143" i="2"/>
  <c r="R143" i="2"/>
  <c r="S143" i="2"/>
  <c r="J144" i="2"/>
  <c r="K144" i="2"/>
  <c r="L144" i="2"/>
  <c r="M144" i="2"/>
  <c r="N144" i="2"/>
  <c r="O144" i="2"/>
  <c r="P144" i="2"/>
  <c r="Q144" i="2"/>
  <c r="R144" i="2"/>
  <c r="S144" i="2"/>
  <c r="J145" i="2"/>
  <c r="K145" i="2"/>
  <c r="L145" i="2"/>
  <c r="M145" i="2"/>
  <c r="N145" i="2"/>
  <c r="O145" i="2"/>
  <c r="Q145" i="2"/>
  <c r="R145" i="2"/>
  <c r="S145" i="2"/>
  <c r="K138" i="2"/>
  <c r="L138" i="2"/>
  <c r="M138" i="2"/>
  <c r="N138" i="2"/>
  <c r="O138" i="2"/>
  <c r="P138" i="2"/>
  <c r="Q138" i="2"/>
  <c r="R138" i="2"/>
  <c r="S138" i="2"/>
  <c r="J138" i="2"/>
  <c r="AE181" i="2"/>
  <c r="AE180" i="2"/>
  <c r="AE179" i="2"/>
  <c r="AE178" i="2"/>
  <c r="AE177" i="2"/>
  <c r="AE176" i="2"/>
  <c r="AE175" i="2"/>
  <c r="AE174" i="2"/>
  <c r="AE173" i="2"/>
  <c r="AE172" i="2"/>
  <c r="AE171" i="2"/>
  <c r="AE170" i="2"/>
  <c r="AE169" i="2"/>
  <c r="AE168" i="2"/>
  <c r="AE167" i="2"/>
  <c r="AE166" i="2"/>
  <c r="AE165" i="2"/>
  <c r="AE164" i="2"/>
  <c r="AE163" i="2"/>
  <c r="AE162" i="2"/>
  <c r="AE161" i="2"/>
  <c r="AE160" i="2"/>
  <c r="AE159" i="2"/>
  <c r="AE158" i="2"/>
  <c r="AE157" i="2"/>
  <c r="AE156" i="2"/>
  <c r="AE155" i="2"/>
  <c r="AE154" i="2"/>
  <c r="AE153" i="2"/>
  <c r="AE152" i="2"/>
  <c r="AE151" i="2"/>
  <c r="AE150" i="2"/>
  <c r="AE149" i="2"/>
  <c r="AE148" i="2"/>
  <c r="AE147" i="2"/>
  <c r="AE146" i="2"/>
  <c r="AE145" i="2"/>
  <c r="AE144" i="2"/>
  <c r="AE143" i="2"/>
  <c r="AE142" i="2"/>
  <c r="AE141" i="2"/>
  <c r="AE140" i="2"/>
  <c r="AE139" i="2"/>
  <c r="AE138" i="2"/>
  <c r="AE136" i="2" l="1"/>
  <c r="AE135" i="2"/>
  <c r="AE134" i="2"/>
  <c r="AE133" i="2"/>
  <c r="AE132" i="2"/>
  <c r="AE131" i="2"/>
  <c r="AE130" i="2"/>
  <c r="AE129" i="2"/>
  <c r="AE128" i="2"/>
  <c r="AE127" i="2"/>
  <c r="AE126" i="2"/>
  <c r="AE125" i="2"/>
  <c r="AE124" i="2"/>
  <c r="AE123" i="2"/>
  <c r="AE122" i="2"/>
  <c r="AE121" i="2"/>
  <c r="AE120" i="2"/>
  <c r="AE119" i="2"/>
  <c r="AE118" i="2"/>
  <c r="AE117" i="2"/>
  <c r="AE116" i="2"/>
  <c r="AE115" i="2"/>
  <c r="AE114" i="2"/>
  <c r="AE113" i="2"/>
  <c r="AE112" i="2"/>
  <c r="AE111" i="2"/>
  <c r="AE110" i="2"/>
  <c r="AE109" i="2"/>
  <c r="AE108" i="2"/>
  <c r="AE107" i="2"/>
  <c r="AE106" i="2"/>
  <c r="AE105" i="2"/>
  <c r="AE104" i="2"/>
  <c r="AE103" i="2"/>
  <c r="AE102" i="2"/>
  <c r="AE101" i="2"/>
  <c r="AE100" i="2"/>
  <c r="AE99" i="2"/>
  <c r="AE98" i="2"/>
  <c r="AE97" i="2"/>
  <c r="AE96" i="2"/>
  <c r="AE95" i="2"/>
  <c r="AE94" i="2"/>
  <c r="AE93" i="2"/>
  <c r="AC136" i="2"/>
  <c r="AB136" i="2"/>
  <c r="Y136" i="2"/>
  <c r="X136" i="2"/>
  <c r="W136" i="2"/>
  <c r="V136" i="2"/>
  <c r="U136" i="2"/>
  <c r="AC135" i="2"/>
  <c r="AB135" i="2"/>
  <c r="AA135" i="2"/>
  <c r="Z135" i="2"/>
  <c r="X135" i="2"/>
  <c r="W135" i="2"/>
  <c r="V135" i="2"/>
  <c r="U135" i="2"/>
  <c r="O135" i="2"/>
  <c r="Y135" i="2" s="1"/>
  <c r="AC134" i="2"/>
  <c r="AB134" i="2"/>
  <c r="Y134" i="2"/>
  <c r="W134" i="2"/>
  <c r="V134" i="2"/>
  <c r="U134" i="2"/>
  <c r="AC133" i="2"/>
  <c r="AB133" i="2"/>
  <c r="AA133" i="2"/>
  <c r="Z133" i="2"/>
  <c r="Y133" i="2"/>
  <c r="X133" i="2"/>
  <c r="W133" i="2"/>
  <c r="V133" i="2"/>
  <c r="U133" i="2"/>
  <c r="AC132" i="2"/>
  <c r="AB132" i="2"/>
  <c r="AA132" i="2"/>
  <c r="Z132" i="2"/>
  <c r="Y132" i="2"/>
  <c r="X132" i="2"/>
  <c r="W132" i="2"/>
  <c r="V132" i="2"/>
  <c r="U132" i="2"/>
  <c r="AC131" i="2"/>
  <c r="AB131" i="2"/>
  <c r="AA131" i="2"/>
  <c r="Z131" i="2"/>
  <c r="Y131" i="2"/>
  <c r="X131" i="2"/>
  <c r="W131" i="2"/>
  <c r="V131" i="2"/>
  <c r="U131" i="2"/>
  <c r="AC130" i="2"/>
  <c r="AB130" i="2"/>
  <c r="AA130" i="2"/>
  <c r="Z130" i="2"/>
  <c r="Y130" i="2"/>
  <c r="X130" i="2"/>
  <c r="W130" i="2"/>
  <c r="V130" i="2"/>
  <c r="U130" i="2"/>
  <c r="AC129" i="2"/>
  <c r="AB129" i="2"/>
  <c r="AA129" i="2"/>
  <c r="Z129" i="2"/>
  <c r="X129" i="2"/>
  <c r="W129" i="2"/>
  <c r="V129" i="2"/>
  <c r="U129" i="2"/>
  <c r="O129" i="2"/>
  <c r="Y129" i="2" s="1"/>
  <c r="AC128" i="2"/>
  <c r="AB128" i="2"/>
  <c r="AA128" i="2"/>
  <c r="Z128" i="2"/>
  <c r="Y128" i="2"/>
  <c r="X128" i="2"/>
  <c r="W128" i="2"/>
  <c r="V128" i="2"/>
  <c r="U128" i="2"/>
  <c r="AC127" i="2"/>
  <c r="AB127" i="2"/>
  <c r="AA127" i="2"/>
  <c r="Z127" i="2"/>
  <c r="Y127" i="2"/>
  <c r="X127" i="2"/>
  <c r="W127" i="2"/>
  <c r="V127" i="2"/>
  <c r="U127" i="2"/>
  <c r="Y126" i="2"/>
  <c r="U126" i="2"/>
  <c r="AC125" i="2"/>
  <c r="AB125" i="2"/>
  <c r="AA125" i="2"/>
  <c r="Z125" i="2"/>
  <c r="Y125" i="2"/>
  <c r="X125" i="2"/>
  <c r="W125" i="2"/>
  <c r="V125" i="2"/>
  <c r="U125" i="2"/>
  <c r="AC124" i="2"/>
  <c r="AB124" i="2"/>
  <c r="AA124" i="2"/>
  <c r="Z124" i="2"/>
  <c r="Y124" i="2"/>
  <c r="X124" i="2"/>
  <c r="W124" i="2"/>
  <c r="V124" i="2"/>
  <c r="U124" i="2"/>
  <c r="AC123" i="2"/>
  <c r="AB123" i="2"/>
  <c r="AA123" i="2"/>
  <c r="Z123" i="2"/>
  <c r="X123" i="2"/>
  <c r="W123" i="2"/>
  <c r="V123" i="2"/>
  <c r="U123" i="2"/>
  <c r="O123" i="2"/>
  <c r="Y123" i="2" s="1"/>
  <c r="AC122" i="2"/>
  <c r="AB122" i="2"/>
  <c r="AA122" i="2"/>
  <c r="Z122" i="2"/>
  <c r="Y122" i="2"/>
  <c r="X122" i="2"/>
  <c r="W122" i="2"/>
  <c r="V122" i="2"/>
  <c r="U122" i="2"/>
  <c r="AC121" i="2"/>
  <c r="AB121" i="2"/>
  <c r="AA121" i="2"/>
  <c r="Z121" i="2"/>
  <c r="Y121" i="2"/>
  <c r="X121" i="2"/>
  <c r="W121" i="2"/>
  <c r="V121" i="2"/>
  <c r="U121" i="2"/>
  <c r="AC120" i="2"/>
  <c r="AB120" i="2"/>
  <c r="AA120" i="2"/>
  <c r="Z120" i="2"/>
  <c r="X120" i="2"/>
  <c r="W120" i="2"/>
  <c r="V120" i="2"/>
  <c r="U120" i="2"/>
  <c r="O120" i="2"/>
  <c r="Y120" i="2" s="1"/>
  <c r="AC119" i="2"/>
  <c r="AB119" i="2"/>
  <c r="AA119" i="2"/>
  <c r="Z119" i="2"/>
  <c r="Y119" i="2"/>
  <c r="W119" i="2"/>
  <c r="V119" i="2"/>
  <c r="U119" i="2"/>
  <c r="AC118" i="2"/>
  <c r="AB118" i="2"/>
  <c r="AA118" i="2"/>
  <c r="Z118" i="2"/>
  <c r="Y118" i="2"/>
  <c r="W118" i="2"/>
  <c r="V118" i="2"/>
  <c r="U118" i="2"/>
  <c r="AC117" i="2"/>
  <c r="AB117" i="2"/>
  <c r="AA117" i="2"/>
  <c r="Z117" i="2"/>
  <c r="Y117" i="2"/>
  <c r="V117" i="2"/>
  <c r="U117" i="2"/>
  <c r="AC116" i="2"/>
  <c r="AB116" i="2"/>
  <c r="AA116" i="2"/>
  <c r="Z116" i="2"/>
  <c r="Y116" i="2"/>
  <c r="X116" i="2"/>
  <c r="W116" i="2"/>
  <c r="V116" i="2"/>
  <c r="U116" i="2"/>
  <c r="AC115" i="2"/>
  <c r="AB115" i="2"/>
  <c r="AA115" i="2"/>
  <c r="Z115" i="2"/>
  <c r="Y115" i="2"/>
  <c r="V115" i="2"/>
  <c r="U115" i="2"/>
  <c r="AC114" i="2"/>
  <c r="AB114" i="2"/>
  <c r="AA114" i="2"/>
  <c r="Z114" i="2"/>
  <c r="Y114" i="2"/>
  <c r="X114" i="2"/>
  <c r="W114" i="2"/>
  <c r="V114" i="2"/>
  <c r="U114" i="2"/>
  <c r="AC113" i="2"/>
  <c r="AB113" i="2"/>
  <c r="AA113" i="2"/>
  <c r="Z113" i="2"/>
  <c r="X113" i="2"/>
  <c r="W113" i="2"/>
  <c r="V113" i="2"/>
  <c r="U113" i="2"/>
  <c r="O113" i="2"/>
  <c r="Y113" i="2" s="1"/>
  <c r="AC112" i="2"/>
  <c r="AB112" i="2"/>
  <c r="AA112" i="2"/>
  <c r="Z112" i="2"/>
  <c r="Y112" i="2"/>
  <c r="X112" i="2"/>
  <c r="W112" i="2"/>
  <c r="V112" i="2"/>
  <c r="U112" i="2"/>
  <c r="AC111" i="2"/>
  <c r="AB111" i="2"/>
  <c r="AA111" i="2"/>
  <c r="Z111" i="2"/>
  <c r="X111" i="2"/>
  <c r="W111" i="2"/>
  <c r="V111" i="2"/>
  <c r="U111" i="2"/>
  <c r="O111" i="2"/>
  <c r="Y111" i="2" s="1"/>
  <c r="AC110" i="2"/>
  <c r="AB110" i="2"/>
  <c r="AA110" i="2"/>
  <c r="Z110" i="2"/>
  <c r="Y110" i="2"/>
  <c r="X110" i="2"/>
  <c r="W110" i="2"/>
  <c r="V110" i="2"/>
  <c r="U110" i="2"/>
  <c r="AC109" i="2"/>
  <c r="AB109" i="2"/>
  <c r="AA109" i="2"/>
  <c r="Z109" i="2"/>
  <c r="Y109" i="2"/>
  <c r="X109" i="2"/>
  <c r="W109" i="2"/>
  <c r="V109" i="2"/>
  <c r="U109" i="2"/>
  <c r="AC108" i="2"/>
  <c r="AB108" i="2"/>
  <c r="AA108" i="2"/>
  <c r="Z108" i="2"/>
  <c r="X108" i="2"/>
  <c r="W108" i="2"/>
  <c r="V108" i="2"/>
  <c r="U108" i="2"/>
  <c r="O108" i="2"/>
  <c r="Y108" i="2" s="1"/>
  <c r="AC107" i="2"/>
  <c r="AB107" i="2"/>
  <c r="AA107" i="2"/>
  <c r="Z107" i="2"/>
  <c r="Y107" i="2"/>
  <c r="X107" i="2"/>
  <c r="W107" i="2"/>
  <c r="V107" i="2"/>
  <c r="U107" i="2"/>
  <c r="AC106" i="2"/>
  <c r="AB106" i="2"/>
  <c r="AA106" i="2"/>
  <c r="Z106" i="2"/>
  <c r="Y106" i="2"/>
  <c r="X106" i="2"/>
  <c r="W106" i="2"/>
  <c r="V106" i="2"/>
  <c r="U106" i="2"/>
  <c r="AC105" i="2"/>
  <c r="AB105" i="2"/>
  <c r="AA105" i="2"/>
  <c r="Z105" i="2"/>
  <c r="Y105" i="2"/>
  <c r="X105" i="2"/>
  <c r="W105" i="2"/>
  <c r="V105" i="2"/>
  <c r="U105" i="2"/>
  <c r="AC104" i="2"/>
  <c r="AB104" i="2"/>
  <c r="AA104" i="2"/>
  <c r="Z104" i="2"/>
  <c r="Y104" i="2"/>
  <c r="X104" i="2"/>
  <c r="W104" i="2"/>
  <c r="V104" i="2"/>
  <c r="U104" i="2"/>
  <c r="AC103" i="2"/>
  <c r="AB103" i="2"/>
  <c r="AA103" i="2"/>
  <c r="X103" i="2"/>
  <c r="W103" i="2"/>
  <c r="V103" i="2"/>
  <c r="U103" i="2"/>
  <c r="P103" i="2"/>
  <c r="Z103" i="2" s="1"/>
  <c r="O103" i="2"/>
  <c r="Y103" i="2" s="1"/>
  <c r="AC102" i="2"/>
  <c r="AB102" i="2"/>
  <c r="AA102" i="2"/>
  <c r="Z102" i="2"/>
  <c r="Y102" i="2"/>
  <c r="X102" i="2"/>
  <c r="W102" i="2"/>
  <c r="V102" i="2"/>
  <c r="U102" i="2"/>
  <c r="AC101" i="2"/>
  <c r="AB101" i="2"/>
  <c r="AA101" i="2"/>
  <c r="Z101" i="2"/>
  <c r="Y101" i="2"/>
  <c r="X101" i="2"/>
  <c r="W101" i="2"/>
  <c r="V101" i="2"/>
  <c r="U101" i="2"/>
  <c r="AC100" i="2"/>
  <c r="AB100" i="2"/>
  <c r="AA100" i="2"/>
  <c r="Z100" i="2"/>
  <c r="Y100" i="2"/>
  <c r="X100" i="2"/>
  <c r="W100" i="2"/>
  <c r="V100" i="2"/>
  <c r="U100" i="2"/>
  <c r="T100" i="2"/>
  <c r="AC99" i="2"/>
  <c r="AB99" i="2"/>
  <c r="AA99" i="2"/>
  <c r="Y99" i="2"/>
  <c r="X99" i="2"/>
  <c r="W99" i="2"/>
  <c r="V99" i="2"/>
  <c r="U99" i="2"/>
  <c r="T99" i="2"/>
  <c r="P99" i="2"/>
  <c r="Z99" i="2" s="1"/>
  <c r="AC98" i="2"/>
  <c r="AB98" i="2"/>
  <c r="AA98" i="2"/>
  <c r="Z98" i="2"/>
  <c r="Y98" i="2"/>
  <c r="X98" i="2"/>
  <c r="W98" i="2"/>
  <c r="V98" i="2"/>
  <c r="U98" i="2"/>
  <c r="T98" i="2"/>
  <c r="AC97" i="2"/>
  <c r="AB97" i="2"/>
  <c r="AA97" i="2"/>
  <c r="Z97" i="2"/>
  <c r="Y97" i="2"/>
  <c r="X97" i="2"/>
  <c r="W97" i="2"/>
  <c r="V97" i="2"/>
  <c r="U97" i="2"/>
  <c r="T97" i="2"/>
  <c r="AC96" i="2"/>
  <c r="AB96" i="2"/>
  <c r="AA96" i="2"/>
  <c r="Z96" i="2"/>
  <c r="Y96" i="2"/>
  <c r="X96" i="2"/>
  <c r="W96" i="2"/>
  <c r="V96" i="2"/>
  <c r="U96" i="2"/>
  <c r="T96" i="2"/>
  <c r="AC95" i="2"/>
  <c r="AB95" i="2"/>
  <c r="AA95" i="2"/>
  <c r="Z95" i="2"/>
  <c r="Y95" i="2"/>
  <c r="X95" i="2"/>
  <c r="W95" i="2"/>
  <c r="V95" i="2"/>
  <c r="U95" i="2"/>
  <c r="T95" i="2"/>
  <c r="AC94" i="2"/>
  <c r="AB94" i="2"/>
  <c r="AA94" i="2"/>
  <c r="Z94" i="2"/>
  <c r="Y94" i="2"/>
  <c r="X94" i="2"/>
  <c r="W94" i="2"/>
  <c r="V94" i="2"/>
  <c r="U94" i="2"/>
  <c r="T94" i="2"/>
  <c r="AC93" i="2"/>
  <c r="AB93" i="2"/>
  <c r="AA93" i="2"/>
  <c r="Z93" i="2"/>
  <c r="Y93" i="2"/>
  <c r="X93" i="2"/>
  <c r="W93" i="2"/>
  <c r="V93" i="2"/>
  <c r="U93" i="2"/>
  <c r="T93" i="2"/>
  <c r="B43" i="1" l="1"/>
  <c r="F43" i="1" s="1"/>
  <c r="AJ27" i="1"/>
  <c r="AJ28" i="1"/>
  <c r="AJ29" i="1"/>
  <c r="AJ30" i="1"/>
  <c r="AJ31" i="1"/>
  <c r="AJ32" i="1"/>
  <c r="AJ33" i="1"/>
  <c r="AJ34" i="1"/>
  <c r="AJ35" i="1"/>
  <c r="AJ36" i="1"/>
  <c r="AJ37" i="1"/>
  <c r="AJ38" i="1"/>
  <c r="AJ39" i="1"/>
  <c r="AJ40" i="1"/>
  <c r="AJ41" i="1"/>
  <c r="AJ43" i="1"/>
  <c r="AJ44" i="1"/>
  <c r="AJ45" i="1"/>
  <c r="AJ46" i="1"/>
  <c r="AJ47" i="1"/>
  <c r="AJ48" i="1"/>
  <c r="AJ49" i="1"/>
  <c r="AJ50" i="1"/>
  <c r="AJ51" i="1"/>
  <c r="AJ52" i="1"/>
  <c r="AJ53" i="1"/>
  <c r="AJ54" i="1"/>
  <c r="AJ55" i="1"/>
  <c r="AJ56" i="1"/>
  <c r="AJ57" i="1"/>
  <c r="AJ58" i="1"/>
  <c r="AJ59" i="1"/>
  <c r="AJ60" i="1"/>
  <c r="AJ61" i="1"/>
  <c r="AJ24" i="1"/>
  <c r="AJ25" i="1"/>
  <c r="AX65" i="1"/>
  <c r="AW65" i="1"/>
  <c r="AT64" i="1"/>
  <c r="BK65" i="1" l="1"/>
  <c r="BJ65" i="1"/>
  <c r="BI65" i="1"/>
  <c r="AJ23" i="1" l="1"/>
  <c r="AJ22" i="1"/>
  <c r="AH53" i="1"/>
  <c r="AH47" i="1"/>
  <c r="AH60" i="1"/>
  <c r="AH33" i="1"/>
  <c r="AH31" i="1"/>
  <c r="AH59" i="1"/>
  <c r="AH57" i="1"/>
  <c r="AH37" i="1"/>
  <c r="AH23" i="1"/>
  <c r="AH34" i="1"/>
  <c r="AH25" i="1"/>
  <c r="AH56" i="1"/>
  <c r="AH61" i="1"/>
  <c r="AH51" i="1"/>
  <c r="AH36" i="1"/>
  <c r="AH38" i="1"/>
  <c r="AH40" i="1"/>
  <c r="AH48" i="1"/>
  <c r="AH52" i="1"/>
  <c r="AH49" i="1"/>
  <c r="AH43" i="1"/>
  <c r="AH22" i="1"/>
  <c r="AH30" i="1"/>
  <c r="AH29" i="1"/>
  <c r="AH28" i="1"/>
  <c r="AH50" i="1"/>
  <c r="AH27" i="1"/>
  <c r="AH44" i="1"/>
  <c r="AH32" i="1"/>
  <c r="AH54" i="1"/>
  <c r="AH35" i="1"/>
  <c r="AH55" i="1"/>
  <c r="AH41" i="1"/>
  <c r="AH39" i="1"/>
  <c r="AH45" i="1"/>
  <c r="AH46" i="1"/>
  <c r="AH24" i="1"/>
  <c r="AH58" i="1"/>
  <c r="AI25" i="1" l="1"/>
  <c r="AI45" i="1"/>
  <c r="AI38" i="1"/>
  <c r="AI30" i="1"/>
  <c r="AI33" i="1"/>
  <c r="AI37" i="1"/>
  <c r="AI46" i="1"/>
  <c r="AI35" i="1"/>
  <c r="AI34" i="1"/>
  <c r="AI36" i="1"/>
  <c r="AI49" i="1"/>
  <c r="AI60" i="1"/>
  <c r="AI50" i="1"/>
  <c r="AI54" i="1"/>
  <c r="AI39" i="1"/>
  <c r="AI28" i="1"/>
  <c r="AI43" i="1"/>
  <c r="AI32" i="1"/>
  <c r="AI51" i="1"/>
  <c r="AI52" i="1"/>
  <c r="AI59" i="1"/>
  <c r="AI47" i="1"/>
  <c r="AI56" i="1"/>
  <c r="AI58" i="1"/>
  <c r="AI48" i="1"/>
  <c r="AI61" i="1"/>
  <c r="AI53" i="1"/>
  <c r="AI31" i="1"/>
  <c r="AI29" i="1"/>
  <c r="AI57" i="1"/>
  <c r="AI55" i="1"/>
  <c r="AI41" i="1"/>
  <c r="AI27" i="1"/>
  <c r="AI44" i="1"/>
  <c r="AI40" i="1"/>
  <c r="AI22" i="1"/>
  <c r="AI23" i="1"/>
  <c r="AI24" i="1"/>
  <c r="AC91" i="2"/>
  <c r="AB91" i="2"/>
  <c r="Y91" i="2"/>
  <c r="X91" i="2"/>
  <c r="W91" i="2"/>
  <c r="V91" i="2"/>
  <c r="U91" i="2"/>
  <c r="AC90" i="2"/>
  <c r="AB90" i="2"/>
  <c r="AA90" i="2"/>
  <c r="Z90" i="2"/>
  <c r="X90" i="2"/>
  <c r="W90" i="2"/>
  <c r="V90" i="2"/>
  <c r="U90" i="2"/>
  <c r="O90" i="2"/>
  <c r="Y90" i="2" s="1"/>
  <c r="AC89" i="2"/>
  <c r="AB89" i="2"/>
  <c r="Y89" i="2"/>
  <c r="W89" i="2"/>
  <c r="V89" i="2"/>
  <c r="U89" i="2"/>
  <c r="AC88" i="2"/>
  <c r="AB88" i="2"/>
  <c r="AA88" i="2"/>
  <c r="Z88" i="2"/>
  <c r="Y88" i="2"/>
  <c r="X88" i="2"/>
  <c r="W88" i="2"/>
  <c r="V88" i="2"/>
  <c r="U88" i="2"/>
  <c r="AC87" i="2"/>
  <c r="AB87" i="2"/>
  <c r="AA87" i="2"/>
  <c r="Z87" i="2"/>
  <c r="Y87" i="2"/>
  <c r="X87" i="2"/>
  <c r="W87" i="2"/>
  <c r="V87" i="2"/>
  <c r="U87" i="2"/>
  <c r="AC86" i="2"/>
  <c r="AB86" i="2"/>
  <c r="AA86" i="2"/>
  <c r="Z86" i="2"/>
  <c r="Y86" i="2"/>
  <c r="X86" i="2"/>
  <c r="W86" i="2"/>
  <c r="V86" i="2"/>
  <c r="U86" i="2"/>
  <c r="AC85" i="2"/>
  <c r="AB85" i="2"/>
  <c r="AA85" i="2"/>
  <c r="Z85" i="2"/>
  <c r="Y85" i="2"/>
  <c r="X85" i="2"/>
  <c r="W85" i="2"/>
  <c r="V85" i="2"/>
  <c r="U85" i="2"/>
  <c r="AC84" i="2"/>
  <c r="AB84" i="2"/>
  <c r="AA84" i="2"/>
  <c r="Z84" i="2"/>
  <c r="X84" i="2"/>
  <c r="W84" i="2"/>
  <c r="V84" i="2"/>
  <c r="U84" i="2"/>
  <c r="O84" i="2"/>
  <c r="Y84" i="2" s="1"/>
  <c r="AC83" i="2"/>
  <c r="AB83" i="2"/>
  <c r="AA83" i="2"/>
  <c r="Z83" i="2"/>
  <c r="Y83" i="2"/>
  <c r="X83" i="2"/>
  <c r="W83" i="2"/>
  <c r="V83" i="2"/>
  <c r="U83" i="2"/>
  <c r="AC82" i="2"/>
  <c r="AB82" i="2"/>
  <c r="AA82" i="2"/>
  <c r="Z82" i="2"/>
  <c r="Y82" i="2"/>
  <c r="X82" i="2"/>
  <c r="W82" i="2"/>
  <c r="V82" i="2"/>
  <c r="U82" i="2"/>
  <c r="Y81" i="2"/>
  <c r="U81" i="2"/>
  <c r="AC80" i="2"/>
  <c r="AB80" i="2"/>
  <c r="AA80" i="2"/>
  <c r="Z80" i="2"/>
  <c r="Y80" i="2"/>
  <c r="X80" i="2"/>
  <c r="W80" i="2"/>
  <c r="V80" i="2"/>
  <c r="U80" i="2"/>
  <c r="AC79" i="2"/>
  <c r="AB79" i="2"/>
  <c r="AA79" i="2"/>
  <c r="Z79" i="2"/>
  <c r="Y79" i="2"/>
  <c r="X79" i="2"/>
  <c r="W79" i="2"/>
  <c r="V79" i="2"/>
  <c r="U79" i="2"/>
  <c r="AC78" i="2"/>
  <c r="AB78" i="2"/>
  <c r="AA78" i="2"/>
  <c r="Z78" i="2"/>
  <c r="X78" i="2"/>
  <c r="W78" i="2"/>
  <c r="V78" i="2"/>
  <c r="U78" i="2"/>
  <c r="O78" i="2"/>
  <c r="Y78" i="2" s="1"/>
  <c r="AC77" i="2"/>
  <c r="AB77" i="2"/>
  <c r="AA77" i="2"/>
  <c r="Z77" i="2"/>
  <c r="Y77" i="2"/>
  <c r="X77" i="2"/>
  <c r="W77" i="2"/>
  <c r="V77" i="2"/>
  <c r="U77" i="2"/>
  <c r="AC76" i="2"/>
  <c r="AB76" i="2"/>
  <c r="AA76" i="2"/>
  <c r="Z76" i="2"/>
  <c r="Y76" i="2"/>
  <c r="X76" i="2"/>
  <c r="W76" i="2"/>
  <c r="V76" i="2"/>
  <c r="U76" i="2"/>
  <c r="AC75" i="2"/>
  <c r="AB75" i="2"/>
  <c r="AA75" i="2"/>
  <c r="Z75" i="2"/>
  <c r="X75" i="2"/>
  <c r="W75" i="2"/>
  <c r="V75" i="2"/>
  <c r="U75" i="2"/>
  <c r="O75" i="2"/>
  <c r="Y75" i="2" s="1"/>
  <c r="AC74" i="2"/>
  <c r="AB74" i="2"/>
  <c r="AA74" i="2"/>
  <c r="Z74" i="2"/>
  <c r="Y74" i="2"/>
  <c r="W74" i="2"/>
  <c r="V74" i="2"/>
  <c r="U74" i="2"/>
  <c r="AC73" i="2"/>
  <c r="AB73" i="2"/>
  <c r="AA73" i="2"/>
  <c r="Z73" i="2"/>
  <c r="Y73" i="2"/>
  <c r="W73" i="2"/>
  <c r="V73" i="2"/>
  <c r="U73" i="2"/>
  <c r="AC72" i="2"/>
  <c r="AB72" i="2"/>
  <c r="AA72" i="2"/>
  <c r="Z72" i="2"/>
  <c r="Y72" i="2"/>
  <c r="V72" i="2"/>
  <c r="U72" i="2"/>
  <c r="AC71" i="2"/>
  <c r="AB71" i="2"/>
  <c r="AA71" i="2"/>
  <c r="Z71" i="2"/>
  <c r="Y71" i="2"/>
  <c r="X71" i="2"/>
  <c r="W71" i="2"/>
  <c r="V71" i="2"/>
  <c r="U71" i="2"/>
  <c r="AC70" i="2"/>
  <c r="AB70" i="2"/>
  <c r="AA70" i="2"/>
  <c r="Z70" i="2"/>
  <c r="Y70" i="2"/>
  <c r="V70" i="2"/>
  <c r="U70" i="2"/>
  <c r="AC69" i="2"/>
  <c r="AB69" i="2"/>
  <c r="AA69" i="2"/>
  <c r="Z69" i="2"/>
  <c r="Y69" i="2"/>
  <c r="X69" i="2"/>
  <c r="W69" i="2"/>
  <c r="V69" i="2"/>
  <c r="U69" i="2"/>
  <c r="AC68" i="2"/>
  <c r="AB68" i="2"/>
  <c r="AA68" i="2"/>
  <c r="Z68" i="2"/>
  <c r="X68" i="2"/>
  <c r="W68" i="2"/>
  <c r="V68" i="2"/>
  <c r="U68" i="2"/>
  <c r="O68" i="2"/>
  <c r="Y68" i="2" s="1"/>
  <c r="AC67" i="2"/>
  <c r="AB67" i="2"/>
  <c r="AA67" i="2"/>
  <c r="Z67" i="2"/>
  <c r="Y67" i="2"/>
  <c r="X67" i="2"/>
  <c r="W67" i="2"/>
  <c r="V67" i="2"/>
  <c r="U67" i="2"/>
  <c r="AC66" i="2"/>
  <c r="AB66" i="2"/>
  <c r="AA66" i="2"/>
  <c r="Z66" i="2"/>
  <c r="X66" i="2"/>
  <c r="W66" i="2"/>
  <c r="V66" i="2"/>
  <c r="U66" i="2"/>
  <c r="O66" i="2"/>
  <c r="Y66" i="2" s="1"/>
  <c r="AC65" i="2"/>
  <c r="AB65" i="2"/>
  <c r="AA65" i="2"/>
  <c r="Z65" i="2"/>
  <c r="Y65" i="2"/>
  <c r="X65" i="2"/>
  <c r="W65" i="2"/>
  <c r="V65" i="2"/>
  <c r="U65" i="2"/>
  <c r="AC64" i="2"/>
  <c r="AB64" i="2"/>
  <c r="AA64" i="2"/>
  <c r="Z64" i="2"/>
  <c r="Y64" i="2"/>
  <c r="X64" i="2"/>
  <c r="W64" i="2"/>
  <c r="V64" i="2"/>
  <c r="U64" i="2"/>
  <c r="AC63" i="2"/>
  <c r="AB63" i="2"/>
  <c r="AA63" i="2"/>
  <c r="Z63" i="2"/>
  <c r="X63" i="2"/>
  <c r="W63" i="2"/>
  <c r="V63" i="2"/>
  <c r="U63" i="2"/>
  <c r="O63" i="2"/>
  <c r="Y63" i="2" s="1"/>
  <c r="AC62" i="2"/>
  <c r="AB62" i="2"/>
  <c r="AA62" i="2"/>
  <c r="Z62" i="2"/>
  <c r="Y62" i="2"/>
  <c r="X62" i="2"/>
  <c r="W62" i="2"/>
  <c r="V62" i="2"/>
  <c r="U62" i="2"/>
  <c r="AC61" i="2"/>
  <c r="AB61" i="2"/>
  <c r="AA61" i="2"/>
  <c r="Z61" i="2"/>
  <c r="Y61" i="2"/>
  <c r="X61" i="2"/>
  <c r="W61" i="2"/>
  <c r="V61" i="2"/>
  <c r="U61" i="2"/>
  <c r="AC60" i="2"/>
  <c r="AB60" i="2"/>
  <c r="AA60" i="2"/>
  <c r="Z60" i="2"/>
  <c r="Y60" i="2"/>
  <c r="X60" i="2"/>
  <c r="W60" i="2"/>
  <c r="V60" i="2"/>
  <c r="U60" i="2"/>
  <c r="AC59" i="2"/>
  <c r="AB59" i="2"/>
  <c r="AA59" i="2"/>
  <c r="Z59" i="2"/>
  <c r="Y59" i="2"/>
  <c r="X59" i="2"/>
  <c r="W59" i="2"/>
  <c r="V59" i="2"/>
  <c r="U59" i="2"/>
  <c r="AC58" i="2"/>
  <c r="AB58" i="2"/>
  <c r="AA58" i="2"/>
  <c r="X58" i="2"/>
  <c r="W58" i="2"/>
  <c r="V58" i="2"/>
  <c r="U58" i="2"/>
  <c r="P58" i="2"/>
  <c r="Z58" i="2" s="1"/>
  <c r="O58" i="2"/>
  <c r="Y58" i="2" s="1"/>
  <c r="AC57" i="2"/>
  <c r="AB57" i="2"/>
  <c r="AA57" i="2"/>
  <c r="Z57" i="2"/>
  <c r="Y57" i="2"/>
  <c r="X57" i="2"/>
  <c r="W57" i="2"/>
  <c r="V57" i="2"/>
  <c r="U57" i="2"/>
  <c r="AC56" i="2"/>
  <c r="AB56" i="2"/>
  <c r="AA56" i="2"/>
  <c r="Z56" i="2"/>
  <c r="Y56" i="2"/>
  <c r="X56" i="2"/>
  <c r="W56" i="2"/>
  <c r="V56" i="2"/>
  <c r="U56" i="2"/>
  <c r="AC55" i="2"/>
  <c r="AB55" i="2"/>
  <c r="AA55" i="2"/>
  <c r="Z55" i="2"/>
  <c r="Y55" i="2"/>
  <c r="X55" i="2"/>
  <c r="W55" i="2"/>
  <c r="V55" i="2"/>
  <c r="U55" i="2"/>
  <c r="T55" i="2"/>
  <c r="AC54" i="2"/>
  <c r="AB54" i="2"/>
  <c r="AA54" i="2"/>
  <c r="Y54" i="2"/>
  <c r="X54" i="2"/>
  <c r="W54" i="2"/>
  <c r="V54" i="2"/>
  <c r="U54" i="2"/>
  <c r="T54" i="2"/>
  <c r="P54" i="2"/>
  <c r="Z54" i="2" s="1"/>
  <c r="AC53" i="2"/>
  <c r="AB53" i="2"/>
  <c r="AA53" i="2"/>
  <c r="Z53" i="2"/>
  <c r="Y53" i="2"/>
  <c r="X53" i="2"/>
  <c r="W53" i="2"/>
  <c r="V53" i="2"/>
  <c r="U53" i="2"/>
  <c r="T53" i="2"/>
  <c r="AC52" i="2"/>
  <c r="AB52" i="2"/>
  <c r="AA52" i="2"/>
  <c r="Z52" i="2"/>
  <c r="Y52" i="2"/>
  <c r="X52" i="2"/>
  <c r="W52" i="2"/>
  <c r="V52" i="2"/>
  <c r="U52" i="2"/>
  <c r="T52" i="2"/>
  <c r="AC51" i="2"/>
  <c r="AB51" i="2"/>
  <c r="AA51" i="2"/>
  <c r="Z51" i="2"/>
  <c r="Y51" i="2"/>
  <c r="X51" i="2"/>
  <c r="W51" i="2"/>
  <c r="V51" i="2"/>
  <c r="U51" i="2"/>
  <c r="T51" i="2"/>
  <c r="AC50" i="2"/>
  <c r="AB50" i="2"/>
  <c r="AA50" i="2"/>
  <c r="Z50" i="2"/>
  <c r="Y50" i="2"/>
  <c r="X50" i="2"/>
  <c r="W50" i="2"/>
  <c r="V50" i="2"/>
  <c r="U50" i="2"/>
  <c r="T50" i="2"/>
  <c r="AC49" i="2"/>
  <c r="AB49" i="2"/>
  <c r="AA49" i="2"/>
  <c r="Z49" i="2"/>
  <c r="Y49" i="2"/>
  <c r="X49" i="2"/>
  <c r="W49" i="2"/>
  <c r="V49" i="2"/>
  <c r="U49" i="2"/>
  <c r="T49" i="2"/>
  <c r="AC48" i="2"/>
  <c r="AB48" i="2"/>
  <c r="AA48" i="2"/>
  <c r="Z48" i="2"/>
  <c r="Y48" i="2"/>
  <c r="X48" i="2"/>
  <c r="W48" i="2"/>
  <c r="V48" i="2"/>
  <c r="U48" i="2"/>
  <c r="T48" i="2"/>
  <c r="AF64" i="1"/>
  <c r="AF65" i="1"/>
  <c r="AD68" i="1"/>
  <c r="AB68" i="1" s="1"/>
  <c r="AE68" i="1"/>
  <c r="AC46" i="2"/>
  <c r="AB46" i="2"/>
  <c r="Y46" i="2"/>
  <c r="X46" i="2"/>
  <c r="W46" i="2"/>
  <c r="V46" i="2"/>
  <c r="U46" i="2"/>
  <c r="AC45" i="2"/>
  <c r="AB45" i="2"/>
  <c r="AA45" i="2"/>
  <c r="Z45" i="2"/>
  <c r="X45" i="2"/>
  <c r="W45" i="2"/>
  <c r="V45" i="2"/>
  <c r="U45" i="2"/>
  <c r="O45" i="2"/>
  <c r="Y45" i="2" s="1"/>
  <c r="AC44" i="2"/>
  <c r="AB44" i="2"/>
  <c r="Y44" i="2"/>
  <c r="W44" i="2"/>
  <c r="V44" i="2"/>
  <c r="U44" i="2"/>
  <c r="AC43" i="2"/>
  <c r="AB43" i="2"/>
  <c r="AA43" i="2"/>
  <c r="Z43" i="2"/>
  <c r="Y43" i="2"/>
  <c r="X43" i="2"/>
  <c r="W43" i="2"/>
  <c r="V43" i="2"/>
  <c r="U43" i="2"/>
  <c r="AC42" i="2"/>
  <c r="AB42" i="2"/>
  <c r="AA42" i="2"/>
  <c r="Z42" i="2"/>
  <c r="Y42" i="2"/>
  <c r="X42" i="2"/>
  <c r="W42" i="2"/>
  <c r="V42" i="2"/>
  <c r="U42" i="2"/>
  <c r="AC41" i="2"/>
  <c r="AB41" i="2"/>
  <c r="AA41" i="2"/>
  <c r="Z41" i="2"/>
  <c r="Y41" i="2"/>
  <c r="X41" i="2"/>
  <c r="W41" i="2"/>
  <c r="V41" i="2"/>
  <c r="U41" i="2"/>
  <c r="AC40" i="2"/>
  <c r="AB40" i="2"/>
  <c r="AA40" i="2"/>
  <c r="Z40" i="2"/>
  <c r="Y40" i="2"/>
  <c r="X40" i="2"/>
  <c r="W40" i="2"/>
  <c r="V40" i="2"/>
  <c r="U40" i="2"/>
  <c r="AC39" i="2"/>
  <c r="AB39" i="2"/>
  <c r="AA39" i="2"/>
  <c r="Z39" i="2"/>
  <c r="X39" i="2"/>
  <c r="W39" i="2"/>
  <c r="V39" i="2"/>
  <c r="U39" i="2"/>
  <c r="O39" i="2"/>
  <c r="Y39" i="2" s="1"/>
  <c r="AC38" i="2"/>
  <c r="AB38" i="2"/>
  <c r="AA38" i="2"/>
  <c r="Z38" i="2"/>
  <c r="Y38" i="2"/>
  <c r="X38" i="2"/>
  <c r="W38" i="2"/>
  <c r="V38" i="2"/>
  <c r="U38" i="2"/>
  <c r="AC37" i="2"/>
  <c r="AB37" i="2"/>
  <c r="AA37" i="2"/>
  <c r="Z37" i="2"/>
  <c r="Y37" i="2"/>
  <c r="X37" i="2"/>
  <c r="W37" i="2"/>
  <c r="V37" i="2"/>
  <c r="U37" i="2"/>
  <c r="Y36" i="2"/>
  <c r="U36" i="2"/>
  <c r="AC35" i="2"/>
  <c r="AB35" i="2"/>
  <c r="AA35" i="2"/>
  <c r="Z35" i="2"/>
  <c r="Y35" i="2"/>
  <c r="X35" i="2"/>
  <c r="W35" i="2"/>
  <c r="V35" i="2"/>
  <c r="U35" i="2"/>
  <c r="AC34" i="2"/>
  <c r="AB34" i="2"/>
  <c r="AA34" i="2"/>
  <c r="Z34" i="2"/>
  <c r="Y34" i="2"/>
  <c r="X34" i="2"/>
  <c r="W34" i="2"/>
  <c r="V34" i="2"/>
  <c r="U34" i="2"/>
  <c r="AC33" i="2"/>
  <c r="AB33" i="2"/>
  <c r="AA33" i="2"/>
  <c r="Z33" i="2"/>
  <c r="X33" i="2"/>
  <c r="W33" i="2"/>
  <c r="V33" i="2"/>
  <c r="U33" i="2"/>
  <c r="O33" i="2"/>
  <c r="Y33" i="2" s="1"/>
  <c r="AC32" i="2"/>
  <c r="AB32" i="2"/>
  <c r="AA32" i="2"/>
  <c r="Z32" i="2"/>
  <c r="Y32" i="2"/>
  <c r="X32" i="2"/>
  <c r="W32" i="2"/>
  <c r="V32" i="2"/>
  <c r="U32" i="2"/>
  <c r="AC31" i="2"/>
  <c r="AB31" i="2"/>
  <c r="AA31" i="2"/>
  <c r="Z31" i="2"/>
  <c r="Y31" i="2"/>
  <c r="X31" i="2"/>
  <c r="W31" i="2"/>
  <c r="V31" i="2"/>
  <c r="U31" i="2"/>
  <c r="AC30" i="2"/>
  <c r="AB30" i="2"/>
  <c r="AA30" i="2"/>
  <c r="Z30" i="2"/>
  <c r="X30" i="2"/>
  <c r="W30" i="2"/>
  <c r="V30" i="2"/>
  <c r="U30" i="2"/>
  <c r="O30" i="2"/>
  <c r="Y30" i="2" s="1"/>
  <c r="AC29" i="2"/>
  <c r="AB29" i="2"/>
  <c r="AA29" i="2"/>
  <c r="Z29" i="2"/>
  <c r="Y29" i="2"/>
  <c r="W29" i="2"/>
  <c r="V29" i="2"/>
  <c r="U29" i="2"/>
  <c r="AC28" i="2"/>
  <c r="AB28" i="2"/>
  <c r="AA28" i="2"/>
  <c r="Z28" i="2"/>
  <c r="Y28" i="2"/>
  <c r="W28" i="2"/>
  <c r="V28" i="2"/>
  <c r="U28" i="2"/>
  <c r="AC27" i="2"/>
  <c r="AB27" i="2"/>
  <c r="AA27" i="2"/>
  <c r="Z27" i="2"/>
  <c r="Y27" i="2"/>
  <c r="V27" i="2"/>
  <c r="U27" i="2"/>
  <c r="AC26" i="2"/>
  <c r="AB26" i="2"/>
  <c r="AA26" i="2"/>
  <c r="Z26" i="2"/>
  <c r="Y26" i="2"/>
  <c r="X26" i="2"/>
  <c r="W26" i="2"/>
  <c r="V26" i="2"/>
  <c r="U26" i="2"/>
  <c r="AC25" i="2"/>
  <c r="AB25" i="2"/>
  <c r="AA25" i="2"/>
  <c r="Z25" i="2"/>
  <c r="Y25" i="2"/>
  <c r="V25" i="2"/>
  <c r="U25" i="2"/>
  <c r="AC24" i="2"/>
  <c r="AB24" i="2"/>
  <c r="AA24" i="2"/>
  <c r="Z24" i="2"/>
  <c r="Y24" i="2"/>
  <c r="X24" i="2"/>
  <c r="W24" i="2"/>
  <c r="V24" i="2"/>
  <c r="U24" i="2"/>
  <c r="AC23" i="2"/>
  <c r="AB23" i="2"/>
  <c r="AA23" i="2"/>
  <c r="Z23" i="2"/>
  <c r="X23" i="2"/>
  <c r="W23" i="2"/>
  <c r="V23" i="2"/>
  <c r="U23" i="2"/>
  <c r="O23" i="2"/>
  <c r="Y23" i="2" s="1"/>
  <c r="AC22" i="2"/>
  <c r="AB22" i="2"/>
  <c r="AA22" i="2"/>
  <c r="Z22" i="2"/>
  <c r="Y22" i="2"/>
  <c r="X22" i="2"/>
  <c r="W22" i="2"/>
  <c r="V22" i="2"/>
  <c r="U22" i="2"/>
  <c r="AC21" i="2"/>
  <c r="AB21" i="2"/>
  <c r="AA21" i="2"/>
  <c r="Z21" i="2"/>
  <c r="X21" i="2"/>
  <c r="W21" i="2"/>
  <c r="V21" i="2"/>
  <c r="U21" i="2"/>
  <c r="O21" i="2"/>
  <c r="Y21" i="2" s="1"/>
  <c r="AC20" i="2"/>
  <c r="AB20" i="2"/>
  <c r="AA20" i="2"/>
  <c r="Z20" i="2"/>
  <c r="Y20" i="2"/>
  <c r="X20" i="2"/>
  <c r="W20" i="2"/>
  <c r="V20" i="2"/>
  <c r="U20" i="2"/>
  <c r="AC19" i="2"/>
  <c r="AB19" i="2"/>
  <c r="AA19" i="2"/>
  <c r="Z19" i="2"/>
  <c r="Y19" i="2"/>
  <c r="X19" i="2"/>
  <c r="W19" i="2"/>
  <c r="V19" i="2"/>
  <c r="U19" i="2"/>
  <c r="AC18" i="2"/>
  <c r="AB18" i="2"/>
  <c r="AA18" i="2"/>
  <c r="Z18" i="2"/>
  <c r="X18" i="2"/>
  <c r="W18" i="2"/>
  <c r="V18" i="2"/>
  <c r="U18" i="2"/>
  <c r="O18" i="2"/>
  <c r="Y18" i="2" s="1"/>
  <c r="AC17" i="2"/>
  <c r="AB17" i="2"/>
  <c r="AA17" i="2"/>
  <c r="Z17" i="2"/>
  <c r="Y17" i="2"/>
  <c r="X17" i="2"/>
  <c r="W17" i="2"/>
  <c r="V17" i="2"/>
  <c r="U17" i="2"/>
  <c r="AC16" i="2"/>
  <c r="AB16" i="2"/>
  <c r="AA16" i="2"/>
  <c r="Z16" i="2"/>
  <c r="Y16" i="2"/>
  <c r="X16" i="2"/>
  <c r="W16" i="2"/>
  <c r="V16" i="2"/>
  <c r="U16" i="2"/>
  <c r="AC15" i="2"/>
  <c r="AB15" i="2"/>
  <c r="AA15" i="2"/>
  <c r="Z15" i="2"/>
  <c r="Y15" i="2"/>
  <c r="X15" i="2"/>
  <c r="W15" i="2"/>
  <c r="V15" i="2"/>
  <c r="U15" i="2"/>
  <c r="AC14" i="2"/>
  <c r="AB14" i="2"/>
  <c r="AA14" i="2"/>
  <c r="Z14" i="2"/>
  <c r="Y14" i="2"/>
  <c r="X14" i="2"/>
  <c r="W14" i="2"/>
  <c r="V14" i="2"/>
  <c r="U14" i="2"/>
  <c r="AC13" i="2"/>
  <c r="AB13" i="2"/>
  <c r="AA13" i="2"/>
  <c r="X13" i="2"/>
  <c r="W13" i="2"/>
  <c r="V13" i="2"/>
  <c r="U13" i="2"/>
  <c r="P13" i="2"/>
  <c r="Z13" i="2" s="1"/>
  <c r="O13" i="2"/>
  <c r="Y13" i="2" s="1"/>
  <c r="AC12" i="2"/>
  <c r="AB12" i="2"/>
  <c r="AA12" i="2"/>
  <c r="Z12" i="2"/>
  <c r="Y12" i="2"/>
  <c r="X12" i="2"/>
  <c r="W12" i="2"/>
  <c r="V12" i="2"/>
  <c r="U12" i="2"/>
  <c r="AC11" i="2"/>
  <c r="AB11" i="2"/>
  <c r="AA11" i="2"/>
  <c r="Z11" i="2"/>
  <c r="Y11" i="2"/>
  <c r="X11" i="2"/>
  <c r="W11" i="2"/>
  <c r="V11" i="2"/>
  <c r="U11" i="2"/>
  <c r="AC10" i="2"/>
  <c r="AB10" i="2"/>
  <c r="AA10" i="2"/>
  <c r="Z10" i="2"/>
  <c r="Y10" i="2"/>
  <c r="X10" i="2"/>
  <c r="W10" i="2"/>
  <c r="V10" i="2"/>
  <c r="U10" i="2"/>
  <c r="T10" i="2"/>
  <c r="AC9" i="2"/>
  <c r="AB9" i="2"/>
  <c r="AA9" i="2"/>
  <c r="Y9" i="2"/>
  <c r="X9" i="2"/>
  <c r="W9" i="2"/>
  <c r="V9" i="2"/>
  <c r="U9" i="2"/>
  <c r="T9" i="2"/>
  <c r="P9" i="2"/>
  <c r="Z9" i="2" s="1"/>
  <c r="AC8" i="2"/>
  <c r="AB8" i="2"/>
  <c r="AA8" i="2"/>
  <c r="Z8" i="2"/>
  <c r="Y8" i="2"/>
  <c r="X8" i="2"/>
  <c r="W8" i="2"/>
  <c r="V8" i="2"/>
  <c r="U8" i="2"/>
  <c r="T8" i="2"/>
  <c r="AC7" i="2"/>
  <c r="AB7" i="2"/>
  <c r="AA7" i="2"/>
  <c r="Z7" i="2"/>
  <c r="Y7" i="2"/>
  <c r="X7" i="2"/>
  <c r="W7" i="2"/>
  <c r="V7" i="2"/>
  <c r="U7" i="2"/>
  <c r="T7" i="2"/>
  <c r="AC6" i="2"/>
  <c r="AB6" i="2"/>
  <c r="AA6" i="2"/>
  <c r="Z6" i="2"/>
  <c r="Y6" i="2"/>
  <c r="X6" i="2"/>
  <c r="W6" i="2"/>
  <c r="V6" i="2"/>
  <c r="U6" i="2"/>
  <c r="T6" i="2"/>
  <c r="AC5" i="2"/>
  <c r="AB5" i="2"/>
  <c r="AA5" i="2"/>
  <c r="Z5" i="2"/>
  <c r="Y5" i="2"/>
  <c r="X5" i="2"/>
  <c r="W5" i="2"/>
  <c r="V5" i="2"/>
  <c r="U5" i="2"/>
  <c r="T5" i="2"/>
  <c r="AC4" i="2"/>
  <c r="AB4" i="2"/>
  <c r="AA4" i="2"/>
  <c r="Z4" i="2"/>
  <c r="Y4" i="2"/>
  <c r="X4" i="2"/>
  <c r="W4" i="2"/>
  <c r="V4" i="2"/>
  <c r="U4" i="2"/>
  <c r="T4" i="2"/>
  <c r="AC3" i="2"/>
  <c r="AB3" i="2"/>
  <c r="AA3" i="2"/>
  <c r="Z3" i="2"/>
  <c r="Y3" i="2"/>
  <c r="X3" i="2"/>
  <c r="W3" i="2"/>
  <c r="V3" i="2"/>
  <c r="U3" i="2"/>
  <c r="T3" i="2"/>
  <c r="BD68" i="1"/>
  <c r="AF66" i="1" l="1"/>
  <c r="AF191" i="1" l="1"/>
  <c r="AF193" i="1" s="1"/>
  <c r="AF195" i="1" s="1"/>
  <c r="AF158" i="1"/>
  <c r="AF136" i="1"/>
  <c r="AF114" i="1"/>
  <c r="AF180" i="1"/>
  <c r="AF182" i="1" s="1"/>
  <c r="AF92" i="1"/>
  <c r="AF169" i="1"/>
  <c r="AF103" i="1"/>
  <c r="AF125" i="1"/>
  <c r="AF147" i="1"/>
  <c r="AF149" i="1" s="1"/>
  <c r="AF81" i="1"/>
  <c r="AF70" i="1"/>
  <c r="AH68" i="1" l="1"/>
  <c r="AF127" i="1"/>
  <c r="AF129" i="1" s="1"/>
  <c r="AF116" i="1"/>
  <c r="AF94" i="1"/>
  <c r="AF96" i="1" s="1"/>
  <c r="AF171" i="1"/>
  <c r="AG171" i="1" s="1"/>
  <c r="AF197" i="1"/>
  <c r="AG197" i="1" s="1"/>
  <c r="AF83" i="1"/>
  <c r="AH123" i="1"/>
  <c r="AG125" i="1"/>
  <c r="AH191" i="1"/>
  <c r="AG193" i="1"/>
  <c r="AH112" i="1"/>
  <c r="AG114" i="1"/>
  <c r="AG103" i="1"/>
  <c r="AH101" i="1"/>
  <c r="AG92" i="1"/>
  <c r="AH90" i="1"/>
  <c r="AI90" i="1" s="1"/>
  <c r="AG149" i="1"/>
  <c r="AH147" i="1"/>
  <c r="AG158" i="1"/>
  <c r="AH156" i="1"/>
  <c r="AG182" i="1"/>
  <c r="AH180" i="1"/>
  <c r="AG136" i="1"/>
  <c r="AH134" i="1"/>
  <c r="AF105" i="1"/>
  <c r="AG195" i="1"/>
  <c r="AH193" i="1"/>
  <c r="AG169" i="1"/>
  <c r="AH167" i="1"/>
  <c r="AF138" i="1"/>
  <c r="AF184" i="1"/>
  <c r="AG147" i="1"/>
  <c r="AH145" i="1"/>
  <c r="AF160" i="1"/>
  <c r="AF151" i="1"/>
  <c r="AG180" i="1"/>
  <c r="AH178" i="1"/>
  <c r="AG191" i="1"/>
  <c r="AH189" i="1"/>
  <c r="AH79" i="1"/>
  <c r="AG81" i="1"/>
  <c r="AF72" i="1"/>
  <c r="AG70" i="1"/>
  <c r="AH65" i="1" l="1"/>
  <c r="AI68" i="1"/>
  <c r="AH92" i="1"/>
  <c r="AI92" i="1" s="1"/>
  <c r="AG83" i="1"/>
  <c r="AH114" i="1"/>
  <c r="AH197" i="1"/>
  <c r="AI197" i="1" s="1"/>
  <c r="AH125" i="1"/>
  <c r="AI125" i="1" s="1"/>
  <c r="AH169" i="1"/>
  <c r="AG116" i="1"/>
  <c r="BD69" i="1"/>
  <c r="AG94" i="1"/>
  <c r="AH195" i="1"/>
  <c r="AI195" i="1" s="1"/>
  <c r="AG127" i="1"/>
  <c r="AI193" i="1"/>
  <c r="AF173" i="1"/>
  <c r="AF118" i="1"/>
  <c r="AF120" i="1" s="1"/>
  <c r="AH120" i="1" s="1"/>
  <c r="AF85" i="1"/>
  <c r="AH149" i="1"/>
  <c r="AG151" i="1"/>
  <c r="AF153" i="1"/>
  <c r="AI101" i="1"/>
  <c r="AI189" i="1"/>
  <c r="AG160" i="1"/>
  <c r="AH158" i="1"/>
  <c r="AF162" i="1"/>
  <c r="AH136" i="1"/>
  <c r="AG138" i="1"/>
  <c r="AF140" i="1"/>
  <c r="AI112" i="1"/>
  <c r="AG96" i="1"/>
  <c r="AH94" i="1"/>
  <c r="AF98" i="1"/>
  <c r="AI145" i="1"/>
  <c r="AI134" i="1"/>
  <c r="AI156" i="1"/>
  <c r="AI123" i="1"/>
  <c r="AG184" i="1"/>
  <c r="AH182" i="1"/>
  <c r="AF186" i="1"/>
  <c r="AG105" i="1"/>
  <c r="AH103" i="1"/>
  <c r="AF107" i="1"/>
  <c r="AI178" i="1"/>
  <c r="AI191" i="1"/>
  <c r="AI180" i="1"/>
  <c r="AI147" i="1"/>
  <c r="AH127" i="1"/>
  <c r="AG129" i="1"/>
  <c r="AF131" i="1"/>
  <c r="AI167" i="1"/>
  <c r="AI79" i="1"/>
  <c r="AH70" i="1"/>
  <c r="AI70" i="1" s="1"/>
  <c r="AS63" i="1"/>
  <c r="AS64" i="1" s="1"/>
  <c r="AF74" i="1"/>
  <c r="AG72" i="1"/>
  <c r="AG120" i="1" l="1"/>
  <c r="AI120" i="1" s="1"/>
  <c r="AH118" i="1"/>
  <c r="AI114" i="1"/>
  <c r="AI169" i="1"/>
  <c r="AG118" i="1"/>
  <c r="AH116" i="1"/>
  <c r="AI116" i="1" s="1"/>
  <c r="AF175" i="1"/>
  <c r="AG173" i="1"/>
  <c r="AH171" i="1"/>
  <c r="AI171" i="1" s="1"/>
  <c r="AG85" i="1"/>
  <c r="AF87" i="1"/>
  <c r="AI127" i="1"/>
  <c r="AI182" i="1"/>
  <c r="AH160" i="1"/>
  <c r="AG162" i="1"/>
  <c r="AF164" i="1"/>
  <c r="AH131" i="1"/>
  <c r="AH129" i="1"/>
  <c r="AG131" i="1"/>
  <c r="AG107" i="1"/>
  <c r="AH105" i="1"/>
  <c r="AF109" i="1"/>
  <c r="AI94" i="1"/>
  <c r="AH186" i="1"/>
  <c r="AG186" i="1"/>
  <c r="AH184" i="1"/>
  <c r="AI136" i="1"/>
  <c r="AI158" i="1"/>
  <c r="AI149" i="1"/>
  <c r="AI103" i="1"/>
  <c r="AH98" i="1"/>
  <c r="AH96" i="1"/>
  <c r="AG98" i="1"/>
  <c r="AG140" i="1"/>
  <c r="AH138" i="1"/>
  <c r="AF142" i="1"/>
  <c r="AH153" i="1"/>
  <c r="AG153" i="1"/>
  <c r="AH151" i="1"/>
  <c r="AF76" i="1"/>
  <c r="AH72" i="1"/>
  <c r="AG74" i="1"/>
  <c r="AI118" i="1" l="1"/>
  <c r="AI153" i="1"/>
  <c r="AG175" i="1"/>
  <c r="AH173" i="1"/>
  <c r="AI173" i="1" s="1"/>
  <c r="AH175" i="1"/>
  <c r="AI186" i="1"/>
  <c r="AH76" i="1"/>
  <c r="AH87" i="1"/>
  <c r="AG87" i="1"/>
  <c r="AI151" i="1"/>
  <c r="AI138" i="1"/>
  <c r="AH109" i="1"/>
  <c r="AG109" i="1"/>
  <c r="AH107" i="1"/>
  <c r="AI160" i="1"/>
  <c r="AI96" i="1"/>
  <c r="AI184" i="1"/>
  <c r="AI129" i="1"/>
  <c r="AH164" i="1"/>
  <c r="AG164" i="1"/>
  <c r="AH162" i="1"/>
  <c r="AH142" i="1"/>
  <c r="AH140" i="1"/>
  <c r="AG142" i="1"/>
  <c r="AI98" i="1"/>
  <c r="AI105" i="1"/>
  <c r="AI131" i="1"/>
  <c r="AH74" i="1"/>
  <c r="AG76" i="1"/>
  <c r="AI72" i="1"/>
  <c r="AJ178" i="1"/>
  <c r="AW112" i="1"/>
  <c r="AY90" i="1"/>
  <c r="AM149" i="1"/>
  <c r="AK120" i="1"/>
  <c r="AL123" i="1"/>
  <c r="AJ136" i="1"/>
  <c r="BH156" i="1"/>
  <c r="AT134" i="1"/>
  <c r="BJ90" i="1"/>
  <c r="BB123" i="1"/>
  <c r="AR189" i="1"/>
  <c r="AX70" i="1"/>
  <c r="AM131" i="1"/>
  <c r="AL125" i="1"/>
  <c r="BA70" i="1"/>
  <c r="AP68" i="1"/>
  <c r="AN149" i="1"/>
  <c r="BD72" i="1"/>
  <c r="AV101" i="1"/>
  <c r="AU145" i="1"/>
  <c r="AJ116" i="1"/>
  <c r="AJ191" i="1"/>
  <c r="AZ81" i="1"/>
  <c r="AJ103" i="1"/>
  <c r="AY134" i="1"/>
  <c r="AJ114" i="1"/>
  <c r="AK129" i="1"/>
  <c r="AJ92" i="1"/>
  <c r="BG83" i="1"/>
  <c r="AM79" i="1"/>
  <c r="BI112" i="1"/>
  <c r="AW167" i="1"/>
  <c r="BB112" i="1"/>
  <c r="AL193" i="1"/>
  <c r="AM145" i="1"/>
  <c r="AN169" i="1"/>
  <c r="BH83" i="1"/>
  <c r="BA189" i="1"/>
  <c r="BJ189" i="1"/>
  <c r="AM191" i="1"/>
  <c r="AK186" i="1"/>
  <c r="AV189" i="1"/>
  <c r="AS189" i="1"/>
  <c r="AP134" i="1"/>
  <c r="AK116" i="1"/>
  <c r="AQ79" i="1"/>
  <c r="BK68" i="1"/>
  <c r="AJ186" i="1"/>
  <c r="AZ72" i="1"/>
  <c r="AN160" i="1"/>
  <c r="AN134" i="1"/>
  <c r="AQ72" i="1"/>
  <c r="BF178" i="1"/>
  <c r="BG145" i="1"/>
  <c r="AY68" i="1"/>
  <c r="AL158" i="1"/>
  <c r="AQ134" i="1"/>
  <c r="AP81" i="1"/>
  <c r="BI72" i="1"/>
  <c r="AL127" i="1"/>
  <c r="AX81" i="1"/>
  <c r="AW68" i="1"/>
  <c r="BB167" i="1"/>
  <c r="BE72" i="1"/>
  <c r="BC167" i="1"/>
  <c r="AW101" i="1"/>
  <c r="AP90" i="1"/>
  <c r="AM70" i="1"/>
  <c r="BC79" i="1"/>
  <c r="BK72" i="1"/>
  <c r="AP145" i="1"/>
  <c r="AO70" i="1"/>
  <c r="AJ160" i="1"/>
  <c r="BA112" i="1"/>
  <c r="AO167" i="1"/>
  <c r="AY123" i="1"/>
  <c r="BD145" i="1"/>
  <c r="BH167" i="1"/>
  <c r="AL197" i="1"/>
  <c r="AT79" i="1"/>
  <c r="AJ131" i="1"/>
  <c r="AX112" i="1"/>
  <c r="AP156" i="1"/>
  <c r="AT189" i="1"/>
  <c r="BG178" i="1"/>
  <c r="AS79" i="1"/>
  <c r="AT90" i="1"/>
  <c r="AX145" i="1"/>
  <c r="AL70" i="1"/>
  <c r="AS167" i="1"/>
  <c r="AL120" i="1"/>
  <c r="AN151" i="1"/>
  <c r="AY70" i="1"/>
  <c r="AW70" i="1"/>
  <c r="BJ145" i="1"/>
  <c r="AL189" i="1"/>
  <c r="AK149" i="1"/>
  <c r="AJ189" i="1"/>
  <c r="AL103" i="1"/>
  <c r="BA178" i="1"/>
  <c r="AM136" i="1"/>
  <c r="AM156" i="1"/>
  <c r="AV90" i="1"/>
  <c r="BK134" i="1"/>
  <c r="AJ149" i="1"/>
  <c r="AL98" i="1"/>
  <c r="AN197" i="1"/>
  <c r="AJ153" i="1"/>
  <c r="AK98" i="1"/>
  <c r="BI70" i="1"/>
  <c r="AR72" i="1"/>
  <c r="BB72" i="1"/>
  <c r="BC178" i="1"/>
  <c r="AJ96" i="1"/>
  <c r="AU178" i="1"/>
  <c r="BE145" i="1"/>
  <c r="AS70" i="1"/>
  <c r="BD156" i="1"/>
  <c r="BH112" i="1"/>
  <c r="AZ189" i="1"/>
  <c r="AK112" i="1"/>
  <c r="BK112" i="1"/>
  <c r="AM184" i="1"/>
  <c r="AN145" i="1"/>
  <c r="BC83" i="1"/>
  <c r="AQ189" i="1"/>
  <c r="AN189" i="1"/>
  <c r="AT83" i="1"/>
  <c r="BB145" i="1"/>
  <c r="BF167" i="1"/>
  <c r="AQ178" i="1"/>
  <c r="BD134" i="1"/>
  <c r="BK70" i="1"/>
  <c r="BD90" i="1"/>
  <c r="AQ145" i="1"/>
  <c r="BK189" i="1"/>
  <c r="AZ90" i="1"/>
  <c r="AP123" i="1"/>
  <c r="AK70" i="1"/>
  <c r="AW145" i="1"/>
  <c r="AU112" i="1"/>
  <c r="AU81" i="1"/>
  <c r="AV72" i="1"/>
  <c r="AY112" i="1"/>
  <c r="AK184" i="1"/>
  <c r="AJ134" i="1"/>
  <c r="AV83" i="1"/>
  <c r="AN90" i="1"/>
  <c r="AJ129" i="1"/>
  <c r="AL68" i="1"/>
  <c r="AT101" i="1"/>
  <c r="AW134" i="1"/>
  <c r="AK158" i="1"/>
  <c r="AN112" i="1"/>
  <c r="AX83" i="1"/>
  <c r="AK180" i="1"/>
  <c r="AU134" i="1"/>
  <c r="AL112" i="1"/>
  <c r="AZ123" i="1"/>
  <c r="BF83" i="1"/>
  <c r="AR112" i="1"/>
  <c r="AN101" i="1"/>
  <c r="AN118" i="1"/>
  <c r="AN68" i="1"/>
  <c r="AK127" i="1"/>
  <c r="AJ158" i="1"/>
  <c r="AM186" i="1"/>
  <c r="AR68" i="1"/>
  <c r="AK182" i="1"/>
  <c r="AL153" i="1"/>
  <c r="AM189" i="1"/>
  <c r="AK123" i="1"/>
  <c r="BG167" i="1"/>
  <c r="BI167" i="1"/>
  <c r="BA90" i="1"/>
  <c r="AT68" i="1"/>
  <c r="AW178" i="1"/>
  <c r="AR83" i="1"/>
  <c r="AN92" i="1"/>
  <c r="AN171" i="1"/>
  <c r="AK118" i="1"/>
  <c r="BI145" i="1"/>
  <c r="BI156" i="1"/>
  <c r="BG112" i="1"/>
  <c r="AJ169" i="1"/>
  <c r="AM98" i="1"/>
  <c r="BG134" i="1"/>
  <c r="AS134" i="1"/>
  <c r="AN98" i="1"/>
  <c r="AR178" i="1"/>
  <c r="AU156" i="1"/>
  <c r="AM151" i="1"/>
  <c r="AN120" i="1"/>
  <c r="AM92" i="1"/>
  <c r="AN125" i="1"/>
  <c r="BI178" i="1"/>
  <c r="BJ72" i="1"/>
  <c r="AL145" i="1"/>
  <c r="BC101" i="1"/>
  <c r="AL114" i="1"/>
  <c r="AT167" i="1"/>
  <c r="AK195" i="1"/>
  <c r="AL79" i="1"/>
  <c r="BB90" i="1"/>
  <c r="AN180" i="1"/>
  <c r="BA79" i="1"/>
  <c r="BF81" i="1"/>
  <c r="BA145" i="1"/>
  <c r="BD83" i="1"/>
  <c r="AJ112" i="1"/>
  <c r="BC70" i="1"/>
  <c r="BE156" i="1"/>
  <c r="AM90" i="1"/>
  <c r="AR123" i="1"/>
  <c r="AJ167" i="1"/>
  <c r="AO83" i="1"/>
  <c r="AN138" i="1"/>
  <c r="AK134" i="1"/>
  <c r="BJ83" i="1"/>
  <c r="AN131" i="1"/>
  <c r="AM68" i="1"/>
  <c r="AQ68" i="1"/>
  <c r="BF101" i="1"/>
  <c r="BF90" i="1"/>
  <c r="AP70" i="1"/>
  <c r="AZ178" i="1"/>
  <c r="AO72" i="1"/>
  <c r="AM94" i="1"/>
  <c r="AX134" i="1"/>
  <c r="BF123" i="1"/>
  <c r="AS145" i="1"/>
  <c r="BI101" i="1"/>
  <c r="AV156" i="1"/>
  <c r="AS72" i="1"/>
  <c r="BJ101" i="1"/>
  <c r="AM96" i="1"/>
  <c r="AI65" i="1"/>
  <c r="AV68" i="1"/>
  <c r="AO101" i="1"/>
  <c r="AK197" i="1"/>
  <c r="AL147" i="1"/>
  <c r="AQ112" i="1"/>
  <c r="AK171" i="1"/>
  <c r="AL90" i="1"/>
  <c r="BB81" i="1"/>
  <c r="AM112" i="1"/>
  <c r="BE178" i="1"/>
  <c r="BJ112" i="1"/>
  <c r="BA83" i="1"/>
  <c r="AL101" i="1"/>
  <c r="AM120" i="1"/>
  <c r="AN191" i="1"/>
  <c r="AV123" i="1"/>
  <c r="BF72" i="1"/>
  <c r="BK178" i="1"/>
  <c r="AO123" i="1"/>
  <c r="AL116" i="1"/>
  <c r="AQ81" i="1"/>
  <c r="AY79" i="1"/>
  <c r="BB178" i="1"/>
  <c r="BB189" i="1"/>
  <c r="BH70" i="1"/>
  <c r="AK92" i="1"/>
  <c r="BH68" i="1"/>
  <c r="AK105" i="1"/>
  <c r="AR167" i="1"/>
  <c r="AV167" i="1"/>
  <c r="BI79" i="1"/>
  <c r="AV81" i="1"/>
  <c r="AO178" i="1"/>
  <c r="BD167" i="1"/>
  <c r="BB70" i="1"/>
  <c r="AN96" i="1"/>
  <c r="BF156" i="1"/>
  <c r="AR79" i="1"/>
  <c r="AZ112" i="1"/>
  <c r="AU72" i="1"/>
  <c r="BB156" i="1"/>
  <c r="BE83" i="1"/>
  <c r="AM195" i="1"/>
  <c r="AN153" i="1"/>
  <c r="AK136" i="1"/>
  <c r="AN94" i="1"/>
  <c r="AJ127" i="1"/>
  <c r="BE123" i="1"/>
  <c r="AT112" i="1"/>
  <c r="AN184" i="1"/>
  <c r="AK68" i="1"/>
  <c r="AJ182" i="1"/>
  <c r="BC123" i="1"/>
  <c r="AV178" i="1"/>
  <c r="AL182" i="1"/>
  <c r="AK90" i="1"/>
  <c r="BK167" i="1"/>
  <c r="BI134" i="1"/>
  <c r="BF112" i="1"/>
  <c r="AU79" i="1"/>
  <c r="AL136" i="1"/>
  <c r="AL131" i="1"/>
  <c r="AP101" i="1"/>
  <c r="AT156" i="1"/>
  <c r="AM182" i="1"/>
  <c r="AN167" i="1"/>
  <c r="AP178" i="1"/>
  <c r="AZ145" i="1"/>
  <c r="AX178" i="1"/>
  <c r="AJ156" i="1"/>
  <c r="BK101" i="1"/>
  <c r="AU189" i="1"/>
  <c r="AY156" i="1"/>
  <c r="AW156" i="1"/>
  <c r="AK96" i="1"/>
  <c r="AL92" i="1"/>
  <c r="BJ134" i="1"/>
  <c r="AN105" i="1"/>
  <c r="BG101" i="1"/>
  <c r="AV70" i="1"/>
  <c r="AJ105" i="1"/>
  <c r="AO68" i="1"/>
  <c r="AW72" i="1"/>
  <c r="AL178" i="1"/>
  <c r="BB79" i="1"/>
  <c r="AY145" i="1"/>
  <c r="AX189" i="1"/>
  <c r="AK169" i="1"/>
  <c r="AM153" i="1"/>
  <c r="AN70" i="1"/>
  <c r="AP83" i="1"/>
  <c r="BE134" i="1"/>
  <c r="BH72" i="1"/>
  <c r="AL195" i="1"/>
  <c r="AL186" i="1"/>
  <c r="AP79" i="1"/>
  <c r="BK79" i="1"/>
  <c r="BE189" i="1"/>
  <c r="BC134" i="1"/>
  <c r="AR81" i="1"/>
  <c r="BH79" i="1"/>
  <c r="AM72" i="1"/>
  <c r="AV134" i="1"/>
  <c r="AL149" i="1"/>
  <c r="AM171" i="1"/>
  <c r="AJ171" i="1"/>
  <c r="AO134" i="1"/>
  <c r="BC145" i="1"/>
  <c r="AX68" i="1"/>
  <c r="AL138" i="1"/>
  <c r="AK145" i="1"/>
  <c r="AL72" i="1"/>
  <c r="AV79" i="1"/>
  <c r="AO90" i="1"/>
  <c r="AJ94" i="1"/>
  <c r="BA167" i="1"/>
  <c r="AU123" i="1"/>
  <c r="AP189" i="1"/>
  <c r="BG156" i="1"/>
  <c r="BD101" i="1"/>
  <c r="BE81" i="1"/>
  <c r="AN103" i="1"/>
  <c r="BH123" i="1"/>
  <c r="BC156" i="1"/>
  <c r="AN72" i="1"/>
  <c r="AM129" i="1"/>
  <c r="BH101" i="1"/>
  <c r="AM147" i="1"/>
  <c r="AN129" i="1"/>
  <c r="BE68" i="1"/>
  <c r="AJ101" i="1"/>
  <c r="AN147" i="1"/>
  <c r="BG90" i="1"/>
  <c r="BF134" i="1"/>
  <c r="AJ193" i="1"/>
  <c r="AX79" i="1"/>
  <c r="BG123" i="1"/>
  <c r="AM193" i="1"/>
  <c r="BG70" i="1"/>
  <c r="AQ167" i="1"/>
  <c r="AL167" i="1"/>
  <c r="AM127" i="1"/>
  <c r="BE70" i="1"/>
  <c r="AM101" i="1"/>
  <c r="AZ167" i="1"/>
  <c r="AZ83" i="1"/>
  <c r="AZ68" i="1"/>
  <c r="AJ98" i="1"/>
  <c r="BD70" i="1"/>
  <c r="AN178" i="1"/>
  <c r="AL105" i="1"/>
  <c r="BH90" i="1"/>
  <c r="BG72" i="1"/>
  <c r="BE101" i="1"/>
  <c r="BB68" i="1"/>
  <c r="BK145" i="1"/>
  <c r="AJ120" i="1"/>
  <c r="AL171" i="1"/>
  <c r="AW189" i="1"/>
  <c r="AT81" i="1"/>
  <c r="AM114" i="1"/>
  <c r="AU70" i="1"/>
  <c r="BH145" i="1"/>
  <c r="BG189" i="1"/>
  <c r="AU68" i="1"/>
  <c r="BG81" i="1"/>
  <c r="AY83" i="1"/>
  <c r="BC68" i="1"/>
  <c r="AM125" i="1"/>
  <c r="BB83" i="1"/>
  <c r="BD123" i="1"/>
  <c r="BI123" i="1"/>
  <c r="AN193" i="1"/>
  <c r="AR101" i="1"/>
  <c r="BA123" i="1"/>
  <c r="BG68" i="1"/>
  <c r="AR156" i="1"/>
  <c r="AM197" i="1"/>
  <c r="AU90" i="1"/>
  <c r="AZ156" i="1"/>
  <c r="BJ68" i="1"/>
  <c r="BA68" i="1"/>
  <c r="AL184" i="1"/>
  <c r="BK123" i="1"/>
  <c r="AW83" i="1"/>
  <c r="BF79" i="1"/>
  <c r="AN123" i="1"/>
  <c r="AL94" i="1"/>
  <c r="BD189" i="1"/>
  <c r="BB101" i="1"/>
  <c r="AK147" i="1"/>
  <c r="AR134" i="1"/>
  <c r="BB134" i="1"/>
  <c r="AV112" i="1"/>
  <c r="AM169" i="1"/>
  <c r="AJ180" i="1"/>
  <c r="AJ70" i="1"/>
  <c r="AY178" i="1"/>
  <c r="AN116" i="1"/>
  <c r="AM160" i="1"/>
  <c r="AM167" i="1"/>
  <c r="AS123" i="1"/>
  <c r="BJ167" i="1"/>
  <c r="AN127" i="1"/>
  <c r="AJ68" i="1"/>
  <c r="BK90" i="1"/>
  <c r="BJ156" i="1"/>
  <c r="AU83" i="1"/>
  <c r="BD112" i="1"/>
  <c r="AQ70" i="1"/>
  <c r="AK125" i="1"/>
  <c r="BF68" i="1"/>
  <c r="AK138" i="1"/>
  <c r="BC189" i="1"/>
  <c r="AM103" i="1"/>
  <c r="AQ101" i="1"/>
  <c r="AT70" i="1"/>
  <c r="AK167" i="1"/>
  <c r="BE90" i="1"/>
  <c r="BK156" i="1"/>
  <c r="AK72" i="1"/>
  <c r="BI189" i="1"/>
  <c r="AJ123" i="1"/>
  <c r="AJ145" i="1"/>
  <c r="AZ101" i="1"/>
  <c r="AQ123" i="1"/>
  <c r="AU167" i="1"/>
  <c r="AM158" i="1"/>
  <c r="AJ79" i="1"/>
  <c r="AN195" i="1"/>
  <c r="AN79" i="1"/>
  <c r="BK81" i="1"/>
  <c r="AK153" i="1"/>
  <c r="BE79" i="1"/>
  <c r="BF70" i="1"/>
  <c r="AR90" i="1"/>
  <c r="AQ90" i="1"/>
  <c r="BG79" i="1"/>
  <c r="AK94" i="1"/>
  <c r="AS68" i="1"/>
  <c r="AW81" i="1"/>
  <c r="AM105" i="1"/>
  <c r="AK101" i="1"/>
  <c r="AS112" i="1"/>
  <c r="AJ72" i="1"/>
  <c r="AK160" i="1"/>
  <c r="BH134" i="1"/>
  <c r="BC72" i="1"/>
  <c r="AS178" i="1"/>
  <c r="AJ184" i="1"/>
  <c r="AM116" i="1"/>
  <c r="AM118" i="1"/>
  <c r="AN182" i="1"/>
  <c r="AT72" i="1"/>
  <c r="BA101" i="1"/>
  <c r="AZ70" i="1"/>
  <c r="AK191" i="1"/>
  <c r="AR70" i="1"/>
  <c r="AK79" i="1"/>
  <c r="AT178" i="1"/>
  <c r="BI68" i="1"/>
  <c r="AJ195" i="1"/>
  <c r="AY189" i="1"/>
  <c r="AL118" i="1"/>
  <c r="AL96" i="1"/>
  <c r="AN114" i="1"/>
  <c r="BJ178" i="1"/>
  <c r="BC90" i="1"/>
  <c r="AO156" i="1"/>
  <c r="BE167" i="1"/>
  <c r="AX156" i="1"/>
  <c r="AO145" i="1"/>
  <c r="BA81" i="1"/>
  <c r="AK151" i="1"/>
  <c r="AM134" i="1"/>
  <c r="BJ123" i="1"/>
  <c r="AX72" i="1"/>
  <c r="AW123" i="1"/>
  <c r="BI81" i="1"/>
  <c r="AL180" i="1"/>
  <c r="BA72" i="1"/>
  <c r="AN158" i="1"/>
  <c r="AO79" i="1"/>
  <c r="AK114" i="1"/>
  <c r="AN136" i="1"/>
  <c r="BK83" i="1"/>
  <c r="AJ90" i="1"/>
  <c r="AM123" i="1"/>
  <c r="BH178" i="1"/>
  <c r="AX123" i="1"/>
  <c r="AS90" i="1"/>
  <c r="AX90" i="1"/>
  <c r="AK131" i="1"/>
  <c r="AS81" i="1"/>
  <c r="BC112" i="1"/>
  <c r="AW79" i="1"/>
  <c r="AL191" i="1"/>
  <c r="AL151" i="1"/>
  <c r="AT123" i="1"/>
  <c r="AJ138" i="1"/>
  <c r="AL169" i="1"/>
  <c r="BI83" i="1"/>
  <c r="AL156" i="1"/>
  <c r="AU101" i="1"/>
  <c r="BD79" i="1"/>
  <c r="AR145" i="1"/>
  <c r="AQ83" i="1"/>
  <c r="BH81" i="1"/>
  <c r="AK156" i="1"/>
  <c r="AY101" i="1"/>
  <c r="BJ79" i="1"/>
  <c r="AL134" i="1"/>
  <c r="BF189" i="1"/>
  <c r="AK178" i="1"/>
  <c r="AY72" i="1"/>
  <c r="AX167" i="1"/>
  <c r="AK103" i="1"/>
  <c r="AP167" i="1"/>
  <c r="AN156" i="1"/>
  <c r="AK193" i="1"/>
  <c r="BD81" i="1"/>
  <c r="AO112" i="1"/>
  <c r="AY167" i="1"/>
  <c r="AW90" i="1"/>
  <c r="AM138" i="1"/>
  <c r="BJ81" i="1"/>
  <c r="BE112" i="1"/>
  <c r="AJ197" i="1"/>
  <c r="BC81" i="1"/>
  <c r="BD178" i="1"/>
  <c r="AS101" i="1"/>
  <c r="AO81" i="1"/>
  <c r="AY81" i="1"/>
  <c r="AJ118" i="1"/>
  <c r="AX101" i="1"/>
  <c r="BA134" i="1"/>
  <c r="AJ125" i="1"/>
  <c r="AN186" i="1"/>
  <c r="AZ79" i="1"/>
  <c r="AL129" i="1"/>
  <c r="BA156" i="1"/>
  <c r="AS83" i="1"/>
  <c r="AM178" i="1"/>
  <c r="AL160" i="1"/>
  <c r="AP72" i="1"/>
  <c r="BI90" i="1"/>
  <c r="AZ134" i="1"/>
  <c r="BJ70" i="1"/>
  <c r="AJ151" i="1"/>
  <c r="BH189" i="1"/>
  <c r="AQ156" i="1"/>
  <c r="AM180" i="1"/>
  <c r="AS156" i="1"/>
  <c r="AV145" i="1"/>
  <c r="AK189" i="1"/>
  <c r="BF145" i="1"/>
  <c r="AO189" i="1"/>
  <c r="AJ147" i="1"/>
  <c r="AT145" i="1"/>
  <c r="AP112" i="1"/>
  <c r="AK109" i="1"/>
  <c r="AK173" i="1"/>
  <c r="AJ74" i="1"/>
  <c r="AM107" i="1"/>
  <c r="AN107" i="1"/>
  <c r="AJ162" i="1"/>
  <c r="AM87" i="1"/>
  <c r="AK74" i="1"/>
  <c r="AN140" i="1"/>
  <c r="AL76" i="1"/>
  <c r="AM142" i="1"/>
  <c r="AK142" i="1"/>
  <c r="AM74" i="1"/>
  <c r="AJ164" i="1"/>
  <c r="AN173" i="1"/>
  <c r="AN74" i="1"/>
  <c r="AL109" i="1"/>
  <c r="AL87" i="1"/>
  <c r="AJ107" i="1"/>
  <c r="AL164" i="1"/>
  <c r="AJ142" i="1"/>
  <c r="AN87" i="1"/>
  <c r="AK107" i="1"/>
  <c r="AM162" i="1"/>
  <c r="AM109" i="1"/>
  <c r="AM164" i="1"/>
  <c r="AJ140" i="1"/>
  <c r="AN142" i="1"/>
  <c r="AL107" i="1"/>
  <c r="AM140" i="1"/>
  <c r="AJ175" i="1"/>
  <c r="AK76" i="1"/>
  <c r="AJ109" i="1"/>
  <c r="AL74" i="1"/>
  <c r="AM175" i="1"/>
  <c r="AK162" i="1"/>
  <c r="AN76" i="1"/>
  <c r="AJ87" i="1"/>
  <c r="AL140" i="1"/>
  <c r="AN164" i="1"/>
  <c r="AJ76" i="1"/>
  <c r="AL142" i="1"/>
  <c r="AK164" i="1"/>
  <c r="AL175" i="1"/>
  <c r="AL173" i="1"/>
  <c r="AK140" i="1"/>
  <c r="AN109" i="1"/>
  <c r="AL162" i="1"/>
  <c r="AJ173" i="1"/>
  <c r="AM173" i="1"/>
  <c r="AK175" i="1"/>
  <c r="AN175" i="1"/>
  <c r="AK87" i="1"/>
  <c r="AM76" i="1"/>
  <c r="AN162" i="1"/>
  <c r="AT146" i="1" l="1"/>
  <c r="BP146" i="1" s="1"/>
  <c r="BF146" i="1"/>
  <c r="AV146" i="1"/>
  <c r="BH190" i="1"/>
  <c r="BJ71" i="1"/>
  <c r="BI91" i="1"/>
  <c r="AX102" i="1"/>
  <c r="BD179" i="1"/>
  <c r="BE113" i="1"/>
  <c r="AW91" i="1"/>
  <c r="AN157" i="1"/>
  <c r="AX168" i="1"/>
  <c r="BO168" i="1" s="1"/>
  <c r="BF190" i="1"/>
  <c r="AK157" i="1"/>
  <c r="BD80" i="1"/>
  <c r="AU102" i="1"/>
  <c r="AL157" i="1"/>
  <c r="AT124" i="1"/>
  <c r="AX91" i="1"/>
  <c r="AX124" i="1"/>
  <c r="BH179" i="1"/>
  <c r="AJ91" i="1"/>
  <c r="AY91" i="1" s="1"/>
  <c r="AW124" i="1"/>
  <c r="BJ124" i="1"/>
  <c r="AX157" i="1"/>
  <c r="BO157" i="1" s="1"/>
  <c r="BE168" i="1"/>
  <c r="BJ179" i="1"/>
  <c r="BI69" i="1"/>
  <c r="AT179" i="1"/>
  <c r="BP179" i="1" s="1"/>
  <c r="AT73" i="1"/>
  <c r="BH135" i="1"/>
  <c r="BF71" i="1"/>
  <c r="BE80" i="1"/>
  <c r="AU168" i="1"/>
  <c r="BI190" i="1"/>
  <c r="BQ190" i="1" s="1"/>
  <c r="BK157" i="1"/>
  <c r="BE91" i="1"/>
  <c r="AT71" i="1"/>
  <c r="BP71" i="1" s="1"/>
  <c r="BF69" i="1"/>
  <c r="BD113" i="1"/>
  <c r="BJ157" i="1"/>
  <c r="BK91" i="1"/>
  <c r="AJ69" i="1"/>
  <c r="AO69" i="1" s="1"/>
  <c r="BJ168" i="1"/>
  <c r="AV113" i="1"/>
  <c r="BD190" i="1"/>
  <c r="BF80" i="1"/>
  <c r="BK124" i="1"/>
  <c r="BJ69" i="1"/>
  <c r="AU91" i="1"/>
  <c r="BG69" i="1"/>
  <c r="BI124" i="1"/>
  <c r="BD124" i="1"/>
  <c r="AU69" i="1"/>
  <c r="BG190" i="1"/>
  <c r="BH146" i="1"/>
  <c r="AU71" i="1"/>
  <c r="AW190" i="1"/>
  <c r="BN190" i="1" s="1"/>
  <c r="BK146" i="1"/>
  <c r="BE102" i="1"/>
  <c r="BH91" i="1"/>
  <c r="BD71" i="1"/>
  <c r="BE71" i="1"/>
  <c r="BG71" i="1"/>
  <c r="BG124" i="1"/>
  <c r="BF135" i="1"/>
  <c r="BG91" i="1"/>
  <c r="BE69" i="1"/>
  <c r="BH102" i="1"/>
  <c r="BH124" i="1"/>
  <c r="BD102" i="1"/>
  <c r="BG157" i="1"/>
  <c r="AU124" i="1"/>
  <c r="AV80" i="1"/>
  <c r="AX69" i="1"/>
  <c r="AV135" i="1"/>
  <c r="BE190" i="1"/>
  <c r="BE135" i="1"/>
  <c r="AX190" i="1"/>
  <c r="BO190" i="1" s="1"/>
  <c r="AV71" i="1"/>
  <c r="BG102" i="1"/>
  <c r="BJ135" i="1"/>
  <c r="AW157" i="1"/>
  <c r="BN157" i="1" s="1"/>
  <c r="AU190" i="1"/>
  <c r="BK102" i="1"/>
  <c r="AJ157" i="1"/>
  <c r="AX179" i="1"/>
  <c r="BO179" i="1" s="1"/>
  <c r="AT157" i="1"/>
  <c r="BP157" i="1" s="1"/>
  <c r="AU80" i="1"/>
  <c r="BF113" i="1"/>
  <c r="BI135" i="1"/>
  <c r="BQ135" i="1" s="1"/>
  <c r="BK168" i="1"/>
  <c r="AV179" i="1"/>
  <c r="AK69" i="1"/>
  <c r="AP69" i="1" s="1"/>
  <c r="AT113" i="1"/>
  <c r="BE124" i="1"/>
  <c r="AU73" i="1"/>
  <c r="BF157" i="1"/>
  <c r="BD168" i="1"/>
  <c r="AV168" i="1"/>
  <c r="BH69" i="1"/>
  <c r="BH71" i="1"/>
  <c r="BK179" i="1"/>
  <c r="BF73" i="1"/>
  <c r="AV124" i="1"/>
  <c r="BJ113" i="1"/>
  <c r="BE179" i="1"/>
  <c r="AV69" i="1"/>
  <c r="BJ102" i="1"/>
  <c r="AV157" i="1"/>
  <c r="BI102" i="1"/>
  <c r="BQ102" i="1" s="1"/>
  <c r="BF124" i="1"/>
  <c r="AX135" i="1"/>
  <c r="BO135" i="1" s="1"/>
  <c r="BF91" i="1"/>
  <c r="BF102" i="1"/>
  <c r="BE157" i="1"/>
  <c r="AT168" i="1"/>
  <c r="BP168" i="1" s="1"/>
  <c r="BI179" i="1"/>
  <c r="BQ179" i="1" s="1"/>
  <c r="AU157" i="1"/>
  <c r="BG135" i="1"/>
  <c r="BG113" i="1"/>
  <c r="BI157" i="1"/>
  <c r="BQ157" i="1" s="1"/>
  <c r="BI146" i="1"/>
  <c r="BQ146" i="1" s="1"/>
  <c r="AW179" i="1"/>
  <c r="BN179" i="1" s="1"/>
  <c r="AT69" i="1"/>
  <c r="AS65" i="1"/>
  <c r="BI168" i="1"/>
  <c r="BQ168" i="1" s="1"/>
  <c r="BG168" i="1"/>
  <c r="AU135" i="1"/>
  <c r="AW135" i="1"/>
  <c r="BN135" i="1" s="1"/>
  <c r="AT102" i="1"/>
  <c r="AV73" i="1"/>
  <c r="AU113" i="1"/>
  <c r="AW146" i="1"/>
  <c r="BN146" i="1" s="1"/>
  <c r="BK190" i="1"/>
  <c r="BD91" i="1"/>
  <c r="BK71" i="1"/>
  <c r="BD135" i="1"/>
  <c r="BF168" i="1"/>
  <c r="BK113" i="1"/>
  <c r="BH113" i="1"/>
  <c r="BD157" i="1"/>
  <c r="BE146" i="1"/>
  <c r="AU179" i="1"/>
  <c r="BI71" i="1"/>
  <c r="BK135" i="1"/>
  <c r="AV91" i="1"/>
  <c r="AM157" i="1"/>
  <c r="BJ146" i="1"/>
  <c r="AW71" i="1"/>
  <c r="AX146" i="1"/>
  <c r="BO146" i="1" s="1"/>
  <c r="AT91" i="1"/>
  <c r="BG179" i="1"/>
  <c r="AT190" i="1"/>
  <c r="BP190" i="1" s="1"/>
  <c r="AX113" i="1"/>
  <c r="BO113" i="1" s="1"/>
  <c r="AT80" i="1"/>
  <c r="BH168" i="1"/>
  <c r="BD146" i="1"/>
  <c r="AW102" i="1"/>
  <c r="BN102" i="1" s="1"/>
  <c r="BE73" i="1"/>
  <c r="AW69" i="1"/>
  <c r="BG146" i="1"/>
  <c r="BF179" i="1"/>
  <c r="BK69" i="1"/>
  <c r="AV190" i="1"/>
  <c r="BJ190" i="1"/>
  <c r="AW168" i="1"/>
  <c r="BN168" i="1" s="1"/>
  <c r="BI113" i="1"/>
  <c r="AU146" i="1"/>
  <c r="AV102" i="1"/>
  <c r="BD73" i="1"/>
  <c r="AX71" i="1"/>
  <c r="BJ91" i="1"/>
  <c r="AT135" i="1"/>
  <c r="BP135" i="1" s="1"/>
  <c r="BH157" i="1"/>
  <c r="AW113" i="1"/>
  <c r="BN113" i="1" s="1"/>
  <c r="BP69" i="1"/>
  <c r="BN91" i="1"/>
  <c r="BN124" i="1"/>
  <c r="BP124" i="1"/>
  <c r="BQ124" i="1"/>
  <c r="BQ113" i="1"/>
  <c r="BP102" i="1"/>
  <c r="BQ69" i="1"/>
  <c r="AO91" i="1"/>
  <c r="BQ91" i="1"/>
  <c r="BP91" i="1"/>
  <c r="BN69" i="1"/>
  <c r="AZ69" i="1"/>
  <c r="AI76" i="1"/>
  <c r="AK77" i="1" s="1"/>
  <c r="AI175" i="1"/>
  <c r="AL176" i="1" s="1"/>
  <c r="AK172" i="1"/>
  <c r="AN117" i="1"/>
  <c r="AN119" i="1"/>
  <c r="AN121" i="1"/>
  <c r="AL154" i="1"/>
  <c r="AL119" i="1"/>
  <c r="AK119" i="1"/>
  <c r="AJ172" i="1"/>
  <c r="AM119" i="1"/>
  <c r="AL172" i="1"/>
  <c r="AJ119" i="1"/>
  <c r="AN154" i="1"/>
  <c r="AJ117" i="1"/>
  <c r="AM172" i="1"/>
  <c r="AL117" i="1"/>
  <c r="AN172" i="1"/>
  <c r="AK117" i="1"/>
  <c r="AM117" i="1"/>
  <c r="AM154" i="1"/>
  <c r="AK154" i="1"/>
  <c r="AJ154" i="1"/>
  <c r="AN196" i="1"/>
  <c r="AS157" i="1"/>
  <c r="AL196" i="1"/>
  <c r="AL148" i="1"/>
  <c r="AN102" i="1"/>
  <c r="BC102" i="1" s="1"/>
  <c r="AJ95" i="1"/>
  <c r="AL95" i="1"/>
  <c r="AM190" i="1"/>
  <c r="AR190" i="1" s="1"/>
  <c r="AK121" i="1"/>
  <c r="AJ183" i="1"/>
  <c r="AN194" i="1"/>
  <c r="AN150" i="1"/>
  <c r="AJ124" i="1"/>
  <c r="AO124" i="1" s="1"/>
  <c r="AM181" i="1"/>
  <c r="AK137" i="1"/>
  <c r="AJ198" i="1"/>
  <c r="AJ93" i="1"/>
  <c r="AN93" i="1"/>
  <c r="AL91" i="1"/>
  <c r="AQ91" i="1" s="1"/>
  <c r="AM194" i="1"/>
  <c r="AN179" i="1"/>
  <c r="AS179" i="1" s="1"/>
  <c r="AM137" i="1"/>
  <c r="AK159" i="1"/>
  <c r="AJ128" i="1"/>
  <c r="AM179" i="1"/>
  <c r="AR179" i="1" s="1"/>
  <c r="AL104" i="1"/>
  <c r="AK146" i="1"/>
  <c r="AP146" i="1" s="1"/>
  <c r="AM126" i="1"/>
  <c r="AK192" i="1"/>
  <c r="AM192" i="1"/>
  <c r="AK196" i="1"/>
  <c r="AM128" i="1"/>
  <c r="AJ102" i="1"/>
  <c r="AO102" i="1" s="1"/>
  <c r="AK95" i="1"/>
  <c r="AM104" i="1"/>
  <c r="AJ170" i="1"/>
  <c r="AN113" i="1"/>
  <c r="BC113" i="1" s="1"/>
  <c r="AN146" i="1"/>
  <c r="BC146" i="1" s="1"/>
  <c r="AN104" i="1"/>
  <c r="AL102" i="1"/>
  <c r="AQ102" i="1" s="1"/>
  <c r="AJ196" i="1"/>
  <c r="AM95" i="1"/>
  <c r="AJ159" i="1"/>
  <c r="AL159" i="1"/>
  <c r="AL137" i="1"/>
  <c r="AN95" i="1"/>
  <c r="AJ121" i="1"/>
  <c r="AN159" i="1"/>
  <c r="AK190" i="1"/>
  <c r="AZ190" i="1" s="1"/>
  <c r="AJ115" i="1"/>
  <c r="AM159" i="1"/>
  <c r="AK150" i="1"/>
  <c r="AM183" i="1"/>
  <c r="AM121" i="1"/>
  <c r="AL183" i="1"/>
  <c r="AJ137" i="1"/>
  <c r="AM93" i="1"/>
  <c r="AN170" i="1"/>
  <c r="AK183" i="1"/>
  <c r="AK128" i="1"/>
  <c r="AJ179" i="1"/>
  <c r="AO179" i="1" s="1"/>
  <c r="AL146" i="1"/>
  <c r="BA146" i="1" s="1"/>
  <c r="AM135" i="1"/>
  <c r="BB135" i="1" s="1"/>
  <c r="AL150" i="1"/>
  <c r="AL121" i="1"/>
  <c r="AK113" i="1"/>
  <c r="AZ113" i="1" s="1"/>
  <c r="AJ150" i="1"/>
  <c r="AJ104" i="1"/>
  <c r="AK104" i="1"/>
  <c r="AM150" i="1"/>
  <c r="AN137" i="1"/>
  <c r="AM146" i="1"/>
  <c r="BB146" i="1" s="1"/>
  <c r="AM198" i="1"/>
  <c r="AK115" i="1"/>
  <c r="AJ126" i="1"/>
  <c r="AR157" i="1"/>
  <c r="AK170" i="1"/>
  <c r="AK198" i="1"/>
  <c r="AK194" i="1"/>
  <c r="AJ135" i="1"/>
  <c r="AY135" i="1" s="1"/>
  <c r="AM91" i="1"/>
  <c r="AR91" i="1" s="1"/>
  <c r="AJ181" i="1"/>
  <c r="AL179" i="1"/>
  <c r="BA179" i="1" s="1"/>
  <c r="AL168" i="1"/>
  <c r="BA168" i="1" s="1"/>
  <c r="AM115" i="1"/>
  <c r="AN124" i="1"/>
  <c r="BC124" i="1" s="1"/>
  <c r="AM102" i="1"/>
  <c r="AR102" i="1" s="1"/>
  <c r="AK71" i="1"/>
  <c r="AZ71" i="1" s="1"/>
  <c r="AM148" i="1"/>
  <c r="AL93" i="1"/>
  <c r="AK148" i="1"/>
  <c r="AK102" i="1"/>
  <c r="AP102" i="1" s="1"/>
  <c r="AN148" i="1"/>
  <c r="AM113" i="1"/>
  <c r="BB113" i="1" s="1"/>
  <c r="AM124" i="1"/>
  <c r="AR124" i="1" s="1"/>
  <c r="AK179" i="1"/>
  <c r="AZ179" i="1" s="1"/>
  <c r="AL194" i="1"/>
  <c r="AK124" i="1"/>
  <c r="AP124" i="1" s="1"/>
  <c r="AK126" i="1"/>
  <c r="AM168" i="1"/>
  <c r="AR168" i="1" s="1"/>
  <c r="AL192" i="1"/>
  <c r="AJ194" i="1"/>
  <c r="AJ71" i="1"/>
  <c r="AO71" i="1" s="1"/>
  <c r="AL181" i="1"/>
  <c r="AN135" i="1"/>
  <c r="AS135" i="1" s="1"/>
  <c r="AN181" i="1"/>
  <c r="AN71" i="1"/>
  <c r="BC71" i="1" s="1"/>
  <c r="AN128" i="1"/>
  <c r="AL128" i="1"/>
  <c r="AK181" i="1"/>
  <c r="AK91" i="1"/>
  <c r="AZ91" i="1" s="1"/>
  <c r="AL126" i="1"/>
  <c r="AK135" i="1"/>
  <c r="AP135" i="1" s="1"/>
  <c r="AM71" i="1"/>
  <c r="AR71" i="1" s="1"/>
  <c r="AK93" i="1"/>
  <c r="AO157" i="1"/>
  <c r="AN115" i="1"/>
  <c r="AN126" i="1"/>
  <c r="AL135" i="1"/>
  <c r="BA135" i="1" s="1"/>
  <c r="AN192" i="1"/>
  <c r="AJ113" i="1"/>
  <c r="AO113" i="1" s="1"/>
  <c r="AN168" i="1"/>
  <c r="BC168" i="1" s="1"/>
  <c r="AJ192" i="1"/>
  <c r="AM196" i="1"/>
  <c r="AN183" i="1"/>
  <c r="AL115" i="1"/>
  <c r="AZ157" i="1"/>
  <c r="AJ168" i="1"/>
  <c r="AO168" i="1" s="1"/>
  <c r="AN91" i="1"/>
  <c r="BC91" i="1" s="1"/>
  <c r="AL71" i="1"/>
  <c r="AQ71" i="1" s="1"/>
  <c r="AM170" i="1"/>
  <c r="BA157" i="1"/>
  <c r="AK168" i="1"/>
  <c r="AP168" i="1" s="1"/>
  <c r="AL170" i="1"/>
  <c r="AJ190" i="1"/>
  <c r="AY190" i="1" s="1"/>
  <c r="AL124" i="1"/>
  <c r="BA124" i="1" s="1"/>
  <c r="AJ148" i="1"/>
  <c r="AL190" i="1"/>
  <c r="BA190" i="1" s="1"/>
  <c r="AJ146" i="1"/>
  <c r="AY146" i="1" s="1"/>
  <c r="AN198" i="1"/>
  <c r="AL113" i="1"/>
  <c r="AQ113" i="1" s="1"/>
  <c r="AN190" i="1"/>
  <c r="AS190" i="1" s="1"/>
  <c r="AL198" i="1"/>
  <c r="AM73" i="1"/>
  <c r="BI73" i="1"/>
  <c r="AN73" i="1"/>
  <c r="AK73" i="1"/>
  <c r="AL73" i="1"/>
  <c r="BJ73" i="1"/>
  <c r="AJ73" i="1"/>
  <c r="BG73" i="1"/>
  <c r="BH73" i="1"/>
  <c r="AW73" i="1"/>
  <c r="BK73" i="1"/>
  <c r="AX73" i="1"/>
  <c r="AL187" i="1"/>
  <c r="AJ187" i="1"/>
  <c r="AN187" i="1"/>
  <c r="AK187" i="1"/>
  <c r="AM187" i="1"/>
  <c r="AJ174" i="1"/>
  <c r="AN174" i="1"/>
  <c r="AK174" i="1"/>
  <c r="AL174" i="1"/>
  <c r="AM174" i="1"/>
  <c r="AI142" i="1"/>
  <c r="AI164" i="1"/>
  <c r="AN165" i="1" s="1"/>
  <c r="AI109" i="1"/>
  <c r="AN97" i="1"/>
  <c r="AL97" i="1"/>
  <c r="AJ97" i="1"/>
  <c r="AM97" i="1"/>
  <c r="AK97" i="1"/>
  <c r="AI74" i="1"/>
  <c r="AN185" i="1"/>
  <c r="AJ185" i="1"/>
  <c r="AK185" i="1"/>
  <c r="AL185" i="1"/>
  <c r="AM185" i="1"/>
  <c r="AM152" i="1"/>
  <c r="AN152" i="1"/>
  <c r="AL152" i="1"/>
  <c r="AJ152" i="1"/>
  <c r="AK152" i="1"/>
  <c r="AN99" i="1"/>
  <c r="AK99" i="1"/>
  <c r="AM99" i="1"/>
  <c r="AJ99" i="1"/>
  <c r="AL99" i="1"/>
  <c r="AI162" i="1"/>
  <c r="AN130" i="1"/>
  <c r="AL130" i="1"/>
  <c r="AM130" i="1"/>
  <c r="AJ130" i="1"/>
  <c r="AK130" i="1"/>
  <c r="AL161" i="1"/>
  <c r="AJ161" i="1"/>
  <c r="AM161" i="1"/>
  <c r="AK161" i="1"/>
  <c r="AN161" i="1"/>
  <c r="AM139" i="1"/>
  <c r="AL139" i="1"/>
  <c r="AJ139" i="1"/>
  <c r="AN139" i="1"/>
  <c r="AK139" i="1"/>
  <c r="AL132" i="1"/>
  <c r="AN132" i="1"/>
  <c r="AK132" i="1"/>
  <c r="AJ132" i="1"/>
  <c r="AM132" i="1"/>
  <c r="AM106" i="1"/>
  <c r="AL106" i="1"/>
  <c r="AJ106" i="1"/>
  <c r="AK106" i="1"/>
  <c r="AN106" i="1"/>
  <c r="AI140" i="1"/>
  <c r="AI107" i="1"/>
  <c r="BO71" i="1"/>
  <c r="BN71" i="1"/>
  <c r="BQ71" i="1"/>
  <c r="BP73" i="1"/>
  <c r="AH81" i="1"/>
  <c r="BO124" i="1" l="1"/>
  <c r="BP113" i="1"/>
  <c r="BO102" i="1"/>
  <c r="BO91" i="1"/>
  <c r="BO69" i="1"/>
  <c r="AY69" i="1"/>
  <c r="AN77" i="1"/>
  <c r="AJ77" i="1"/>
  <c r="AL77" i="1"/>
  <c r="AM77" i="1"/>
  <c r="AJ176" i="1"/>
  <c r="AK176" i="1"/>
  <c r="AM176" i="1"/>
  <c r="AN176" i="1"/>
  <c r="BA91" i="1"/>
  <c r="AR135" i="1"/>
  <c r="AZ124" i="1"/>
  <c r="BB190" i="1"/>
  <c r="AP190" i="1"/>
  <c r="AS71" i="1"/>
  <c r="BB124" i="1"/>
  <c r="BB71" i="1"/>
  <c r="BC157" i="1"/>
  <c r="AS124" i="1"/>
  <c r="AS146" i="1"/>
  <c r="AY102" i="1"/>
  <c r="BB91" i="1"/>
  <c r="BB179" i="1"/>
  <c r="AP113" i="1"/>
  <c r="AQ190" i="1"/>
  <c r="AS91" i="1"/>
  <c r="BA102" i="1"/>
  <c r="AZ135" i="1"/>
  <c r="AP71" i="1"/>
  <c r="AR113" i="1"/>
  <c r="AQ124" i="1"/>
  <c r="AP157" i="1"/>
  <c r="AO190" i="1"/>
  <c r="AP91" i="1"/>
  <c r="BA71" i="1"/>
  <c r="BB168" i="1"/>
  <c r="AY71" i="1"/>
  <c r="AR146" i="1"/>
  <c r="AQ146" i="1"/>
  <c r="AY157" i="1"/>
  <c r="AO146" i="1"/>
  <c r="AQ135" i="1"/>
  <c r="AZ168" i="1"/>
  <c r="BB157" i="1"/>
  <c r="AY113" i="1"/>
  <c r="AO135" i="1"/>
  <c r="BC179" i="1"/>
  <c r="AY179" i="1"/>
  <c r="AQ179" i="1"/>
  <c r="BB102" i="1"/>
  <c r="AZ146" i="1"/>
  <c r="AY124" i="1"/>
  <c r="AS113" i="1"/>
  <c r="AQ168" i="1"/>
  <c r="AQ157" i="1"/>
  <c r="BA113" i="1"/>
  <c r="AS102" i="1"/>
  <c r="AS168" i="1"/>
  <c r="AP179" i="1"/>
  <c r="BC190" i="1"/>
  <c r="AY168" i="1"/>
  <c r="AZ102" i="1"/>
  <c r="BC135" i="1"/>
  <c r="AM165" i="1"/>
  <c r="BD82" i="1"/>
  <c r="AU82" i="1"/>
  <c r="AV82" i="1"/>
  <c r="AT82" i="1"/>
  <c r="BE82" i="1"/>
  <c r="BF82" i="1"/>
  <c r="AY73" i="1"/>
  <c r="AO73" i="1"/>
  <c r="BC73" i="1"/>
  <c r="AS73" i="1"/>
  <c r="BA73" i="1"/>
  <c r="AQ73" i="1"/>
  <c r="AR73" i="1"/>
  <c r="BB73" i="1"/>
  <c r="AM75" i="1"/>
  <c r="AJ75" i="1"/>
  <c r="AN75" i="1"/>
  <c r="AK75" i="1"/>
  <c r="AL75" i="1"/>
  <c r="AZ73" i="1"/>
  <c r="AP73" i="1"/>
  <c r="AN143" i="1"/>
  <c r="AM143" i="1"/>
  <c r="AJ143" i="1"/>
  <c r="AK143" i="1"/>
  <c r="AL143" i="1"/>
  <c r="AJ165" i="1"/>
  <c r="AL165" i="1"/>
  <c r="AK165" i="1"/>
  <c r="AM110" i="1"/>
  <c r="AL110" i="1"/>
  <c r="AN110" i="1"/>
  <c r="AK110" i="1"/>
  <c r="AJ110" i="1"/>
  <c r="AM141" i="1"/>
  <c r="AK141" i="1"/>
  <c r="AN141" i="1"/>
  <c r="AJ141" i="1"/>
  <c r="AL141" i="1"/>
  <c r="AM108" i="1"/>
  <c r="AN108" i="1"/>
  <c r="AL108" i="1"/>
  <c r="AJ108" i="1"/>
  <c r="AK108" i="1"/>
  <c r="AJ163" i="1"/>
  <c r="AM163" i="1"/>
  <c r="AL163" i="1"/>
  <c r="AN163" i="1"/>
  <c r="AK163" i="1"/>
  <c r="AI81" i="1"/>
  <c r="BQ73" i="1"/>
  <c r="BN73" i="1"/>
  <c r="BO73" i="1"/>
  <c r="BK80" i="1"/>
  <c r="AH83" i="1"/>
  <c r="BM124" i="1" l="1"/>
  <c r="BM113" i="1"/>
  <c r="BM135" i="1"/>
  <c r="BM146" i="1"/>
  <c r="BM71" i="1"/>
  <c r="BM91" i="1"/>
  <c r="BM179" i="1"/>
  <c r="BM168" i="1"/>
  <c r="BM157" i="1"/>
  <c r="BM190" i="1"/>
  <c r="BM102" i="1"/>
  <c r="BE84" i="1"/>
  <c r="AT84" i="1"/>
  <c r="AU84" i="1"/>
  <c r="BF84" i="1"/>
  <c r="AV84" i="1"/>
  <c r="BD84" i="1"/>
  <c r="BJ82" i="1"/>
  <c r="BI82" i="1"/>
  <c r="BH82" i="1"/>
  <c r="BK82" i="1"/>
  <c r="BG82" i="1"/>
  <c r="AX82" i="1"/>
  <c r="AW82" i="1"/>
  <c r="AI83" i="1"/>
  <c r="BP80" i="1"/>
  <c r="BM73" i="1"/>
  <c r="AM80" i="1"/>
  <c r="AX80" i="1"/>
  <c r="BI80" i="1"/>
  <c r="BG80" i="1"/>
  <c r="AJ80" i="1"/>
  <c r="BH80" i="1"/>
  <c r="AW80" i="1"/>
  <c r="AL80" i="1"/>
  <c r="AN80" i="1"/>
  <c r="AK80" i="1"/>
  <c r="BJ80" i="1"/>
  <c r="AH85" i="1"/>
  <c r="BI84" i="1" l="1"/>
  <c r="BJ84" i="1"/>
  <c r="BG84" i="1"/>
  <c r="AX84" i="1"/>
  <c r="BK84" i="1"/>
  <c r="BH84" i="1"/>
  <c r="AW84" i="1"/>
  <c r="AN69" i="1"/>
  <c r="AI85" i="1"/>
  <c r="BN80" i="1"/>
  <c r="BP82" i="1"/>
  <c r="BQ80" i="1"/>
  <c r="BO80" i="1"/>
  <c r="AS80" i="1"/>
  <c r="BC80" i="1"/>
  <c r="BA80" i="1"/>
  <c r="AQ80" i="1"/>
  <c r="AY80" i="1"/>
  <c r="AO80" i="1"/>
  <c r="BB80" i="1"/>
  <c r="AR80" i="1"/>
  <c r="AP80" i="1"/>
  <c r="AZ80" i="1"/>
  <c r="AS69" i="1" l="1"/>
  <c r="BC69" i="1"/>
  <c r="AI87" i="1"/>
  <c r="BN82" i="1"/>
  <c r="BQ84" i="1"/>
  <c r="BO84" i="1"/>
  <c r="BN84" i="1"/>
  <c r="BP84" i="1"/>
  <c r="BQ82" i="1"/>
  <c r="BO82" i="1"/>
  <c r="BM80" i="1"/>
  <c r="AK88" i="1" l="1"/>
  <c r="AN88" i="1"/>
  <c r="AL88" i="1"/>
  <c r="AJ88" i="1"/>
  <c r="AM88" i="1"/>
  <c r="AM69" i="1" l="1"/>
  <c r="AR69" i="1" s="1"/>
  <c r="AL69" i="1"/>
  <c r="BA69" i="1" s="1"/>
  <c r="AQ69" i="1" l="1"/>
  <c r="BB69" i="1"/>
  <c r="BM69" i="1" l="1"/>
  <c r="AO184" i="1" l="1"/>
  <c r="AS74" i="1"/>
  <c r="AW109" i="1"/>
  <c r="AW105" i="1"/>
  <c r="BG160" i="1"/>
  <c r="BF87" i="1"/>
  <c r="AP169" i="1"/>
  <c r="AQ114" i="1"/>
  <c r="BB92" i="1"/>
  <c r="AV116" i="1"/>
  <c r="AS129" i="1"/>
  <c r="BI120" i="1"/>
  <c r="AO109" i="1"/>
  <c r="BI171" i="1"/>
  <c r="AP175" i="1"/>
  <c r="AY195" i="1"/>
  <c r="AY169" i="1"/>
  <c r="AT98" i="1"/>
  <c r="BF120" i="1"/>
  <c r="AP109" i="1"/>
  <c r="AT127" i="1"/>
  <c r="AY74" i="1"/>
  <c r="BG180" i="1"/>
  <c r="AS164" i="1"/>
  <c r="BG129" i="1"/>
  <c r="AY87" i="1"/>
  <c r="BE116" i="1"/>
  <c r="BJ171" i="1"/>
  <c r="BH149" i="1"/>
  <c r="AY184" i="1"/>
  <c r="AT186" i="1"/>
  <c r="AV184" i="1"/>
  <c r="AT107" i="1"/>
  <c r="BI160" i="1"/>
  <c r="AZ193" i="1"/>
  <c r="AX74" i="1"/>
  <c r="AX147" i="1"/>
  <c r="AO114" i="1"/>
  <c r="AS118" i="1"/>
  <c r="BC116" i="1"/>
  <c r="BK147" i="1"/>
  <c r="BC186" i="1"/>
  <c r="BC120" i="1"/>
  <c r="BH162" i="1"/>
  <c r="AV164" i="1"/>
  <c r="BA180" i="1"/>
  <c r="AY103" i="1"/>
  <c r="BA158" i="1"/>
  <c r="AV175" i="1"/>
  <c r="AS191" i="1"/>
  <c r="BK107" i="1"/>
  <c r="AR125" i="1"/>
  <c r="BJ114" i="1"/>
  <c r="BA94" i="1"/>
  <c r="AU164" i="1"/>
  <c r="BG92" i="1"/>
  <c r="BG158" i="1"/>
  <c r="BD149" i="1"/>
  <c r="AX169" i="1"/>
  <c r="AY136" i="1"/>
  <c r="AS105" i="1"/>
  <c r="BB147" i="1"/>
  <c r="AP114" i="1"/>
  <c r="AU171" i="1"/>
  <c r="AR151" i="1"/>
  <c r="AR186" i="1"/>
  <c r="AV74" i="1"/>
  <c r="AR96" i="1"/>
  <c r="AV87" i="1"/>
  <c r="AQ140" i="1"/>
  <c r="AO92" i="1"/>
  <c r="BB107" i="1"/>
  <c r="BF175" i="1"/>
  <c r="BI151" i="1"/>
  <c r="BI76" i="1"/>
  <c r="BC142" i="1"/>
  <c r="AQ85" i="1"/>
  <c r="AN85" i="1"/>
  <c r="BE92" i="1"/>
  <c r="BC109" i="1"/>
  <c r="AO129" i="1"/>
  <c r="AP74" i="1"/>
  <c r="AX118" i="1"/>
  <c r="BC105" i="1"/>
  <c r="BH94" i="1"/>
  <c r="AS151" i="1"/>
  <c r="BD160" i="1"/>
  <c r="BE120" i="1"/>
  <c r="AS114" i="1"/>
  <c r="BI162" i="1"/>
  <c r="BB173" i="1"/>
  <c r="BK153" i="1"/>
  <c r="AV140" i="1"/>
  <c r="AQ136" i="1"/>
  <c r="BB184" i="1"/>
  <c r="AP182" i="1"/>
  <c r="AZ107" i="1"/>
  <c r="AZ105" i="1"/>
  <c r="BG195" i="1"/>
  <c r="BF94" i="1"/>
  <c r="BG85" i="1"/>
  <c r="AV197" i="1"/>
  <c r="AR85" i="1"/>
  <c r="BE197" i="1"/>
  <c r="AW142" i="1"/>
  <c r="AW138" i="1"/>
  <c r="BK175" i="1"/>
  <c r="BH184" i="1"/>
  <c r="AW164" i="1"/>
  <c r="AZ114" i="1"/>
  <c r="AW120" i="1"/>
  <c r="AX96" i="1"/>
  <c r="AP164" i="1"/>
  <c r="AT195" i="1"/>
  <c r="BI136" i="1"/>
  <c r="BE186" i="1"/>
  <c r="AV191" i="1"/>
  <c r="AR105" i="1"/>
  <c r="BH92" i="1"/>
  <c r="AQ138" i="1"/>
  <c r="BF160" i="1"/>
  <c r="AZ116" i="1"/>
  <c r="AY109" i="1"/>
  <c r="AP151" i="1"/>
  <c r="AT94" i="1"/>
  <c r="BD94" i="1"/>
  <c r="BK116" i="1"/>
  <c r="BH129" i="1"/>
  <c r="BH105" i="1"/>
  <c r="BA125" i="1"/>
  <c r="BK125" i="1"/>
  <c r="BJ197" i="1"/>
  <c r="BB160" i="1"/>
  <c r="AR158" i="1"/>
  <c r="AX182" i="1"/>
  <c r="AZ118" i="1"/>
  <c r="AT131" i="1"/>
  <c r="BB94" i="1"/>
  <c r="BI158" i="1"/>
  <c r="AX197" i="1"/>
  <c r="AU109" i="1"/>
  <c r="AQ162" i="1"/>
  <c r="AS195" i="1"/>
  <c r="BK186" i="1"/>
  <c r="AU180" i="1"/>
  <c r="AU195" i="1"/>
  <c r="BF151" i="1"/>
  <c r="BA160" i="1"/>
  <c r="AW87" i="1"/>
  <c r="AR169" i="1"/>
  <c r="BG162" i="1"/>
  <c r="BI147" i="1"/>
  <c r="AO171" i="1"/>
  <c r="BB109" i="1"/>
  <c r="BD127" i="1"/>
  <c r="BF98" i="1"/>
  <c r="BG74" i="1"/>
  <c r="BK103" i="1"/>
  <c r="AR92" i="1"/>
  <c r="AT164" i="1"/>
  <c r="BA109" i="1"/>
  <c r="BC175" i="1"/>
  <c r="BI197" i="1"/>
  <c r="AY180" i="1"/>
  <c r="BI191" i="1"/>
  <c r="BE131" i="1"/>
  <c r="AT118" i="1"/>
  <c r="AV180" i="1"/>
  <c r="AX162" i="1"/>
  <c r="AZ173" i="1"/>
  <c r="AX125" i="1"/>
  <c r="BH195" i="1"/>
  <c r="AS138" i="1"/>
  <c r="AW92" i="1"/>
  <c r="BK173" i="1"/>
  <c r="AP103" i="1"/>
  <c r="BF142" i="1"/>
  <c r="AU147" i="1"/>
  <c r="AO164" i="1"/>
  <c r="BE138" i="1"/>
  <c r="AY96" i="1"/>
  <c r="BE147" i="1"/>
  <c r="AU127" i="1"/>
  <c r="AW116" i="1"/>
  <c r="AY76" i="1"/>
  <c r="BK136" i="1"/>
  <c r="AP131" i="1"/>
  <c r="AR171" i="1"/>
  <c r="AZ96" i="1"/>
  <c r="AU160" i="1"/>
  <c r="AR136" i="1"/>
  <c r="BD193" i="1"/>
  <c r="AZ120" i="1"/>
  <c r="AZ186" i="1"/>
  <c r="BA98" i="1"/>
  <c r="AR94" i="1"/>
  <c r="AQ147" i="1"/>
  <c r="AZ147" i="1"/>
  <c r="AV193" i="1"/>
  <c r="AS162" i="1"/>
  <c r="BJ186" i="1"/>
  <c r="AQ98" i="1"/>
  <c r="AX109" i="1"/>
  <c r="AO182" i="1"/>
  <c r="AV169" i="1"/>
  <c r="BF169" i="1"/>
  <c r="AZ98" i="1"/>
  <c r="BK162" i="1"/>
  <c r="AW195" i="1"/>
  <c r="AX193" i="1"/>
  <c r="AW131" i="1"/>
  <c r="BA184" i="1"/>
  <c r="BI182" i="1"/>
  <c r="AQ193" i="1"/>
  <c r="AY162" i="1"/>
  <c r="BF164" i="1"/>
  <c r="AT171" i="1"/>
  <c r="AW103" i="1"/>
  <c r="BE105" i="1"/>
  <c r="AV162" i="1"/>
  <c r="AV142" i="1"/>
  <c r="AO98" i="1"/>
  <c r="BA85" i="1"/>
  <c r="BG116" i="1"/>
  <c r="AT162" i="1"/>
  <c r="BF92" i="1"/>
  <c r="BG118" i="1"/>
  <c r="AM83" i="1"/>
  <c r="BA76" i="1"/>
  <c r="AU162" i="1"/>
  <c r="AR182" i="1"/>
  <c r="AW125" i="1"/>
  <c r="BF162" i="1"/>
  <c r="BA147" i="1"/>
  <c r="BB114" i="1"/>
  <c r="AU92" i="1"/>
  <c r="BF118" i="1"/>
  <c r="BJ120" i="1"/>
  <c r="AR74" i="1"/>
  <c r="BE171" i="1"/>
  <c r="BG76" i="1"/>
  <c r="BK76" i="1"/>
  <c r="BD116" i="1"/>
  <c r="BH193" i="1"/>
  <c r="BF180" i="1"/>
  <c r="AQ175" i="1"/>
  <c r="BJ98" i="1"/>
  <c r="AQ182" i="1"/>
  <c r="AT138" i="1"/>
  <c r="BD182" i="1"/>
  <c r="AU184" i="1"/>
  <c r="AS103" i="1"/>
  <c r="BK129" i="1"/>
  <c r="BJ193" i="1"/>
  <c r="AQ87" i="1"/>
  <c r="BI105" i="1"/>
  <c r="BK92" i="1"/>
  <c r="AT193" i="1"/>
  <c r="BB140" i="1"/>
  <c r="AW129" i="1"/>
  <c r="BA169" i="1"/>
  <c r="AO94" i="1"/>
  <c r="AU98" i="1"/>
  <c r="AQ184" i="1"/>
  <c r="AV153" i="1"/>
  <c r="BE94" i="1"/>
  <c r="AO158" i="1"/>
  <c r="AO125" i="1"/>
  <c r="AU85" i="1"/>
  <c r="BJ125" i="1"/>
  <c r="AP92" i="1"/>
  <c r="BE142" i="1"/>
  <c r="AP127" i="1"/>
  <c r="AV158" i="1"/>
  <c r="BB87" i="1"/>
  <c r="BG98" i="1"/>
  <c r="BD151" i="1"/>
  <c r="BH87" i="1"/>
  <c r="BJ129" i="1"/>
  <c r="BF191" i="1"/>
  <c r="AO116" i="1"/>
  <c r="BA142" i="1"/>
  <c r="AU186" i="1"/>
  <c r="BJ151" i="1"/>
  <c r="AY140" i="1"/>
  <c r="BD131" i="1"/>
  <c r="AR195" i="1"/>
  <c r="BI116" i="1"/>
  <c r="AU131" i="1"/>
  <c r="BF182" i="1"/>
  <c r="AO169" i="1"/>
  <c r="AU136" i="1"/>
  <c r="AP147" i="1"/>
  <c r="AZ125" i="1"/>
  <c r="AY173" i="1"/>
  <c r="AZ169" i="1"/>
  <c r="AX186" i="1"/>
  <c r="BA173" i="1"/>
  <c r="BJ162" i="1"/>
  <c r="BB125" i="1"/>
  <c r="AP136" i="1"/>
  <c r="AQ127" i="1"/>
  <c r="BF109" i="1"/>
  <c r="BA153" i="1"/>
  <c r="BE195" i="1"/>
  <c r="AR76" i="1"/>
  <c r="BG164" i="1"/>
  <c r="AX98" i="1"/>
  <c r="AQ169" i="1"/>
  <c r="BJ180" i="1"/>
  <c r="BJ175" i="1"/>
  <c r="AR164" i="1"/>
  <c r="BJ94" i="1"/>
  <c r="BI125" i="1"/>
  <c r="BC169" i="1"/>
  <c r="AV94" i="1"/>
  <c r="AX142" i="1"/>
  <c r="BJ127" i="1"/>
  <c r="BG142" i="1"/>
  <c r="AX127" i="1"/>
  <c r="BD186" i="1"/>
  <c r="AX120" i="1"/>
  <c r="AO173" i="1"/>
  <c r="BK184" i="1"/>
  <c r="BE160" i="1"/>
  <c r="BB151" i="1"/>
  <c r="BD114" i="1"/>
  <c r="AY197" i="1"/>
  <c r="BH164" i="1"/>
  <c r="AO162" i="1"/>
  <c r="BK149" i="1"/>
  <c r="BE153" i="1"/>
  <c r="AP193" i="1"/>
  <c r="BE107" i="1"/>
  <c r="AO136" i="1"/>
  <c r="BF195" i="1"/>
  <c r="AY151" i="1"/>
  <c r="BC138" i="1"/>
  <c r="AX116" i="1"/>
  <c r="AO149" i="1"/>
  <c r="BH169" i="1"/>
  <c r="AT76" i="1"/>
  <c r="AV136" i="1"/>
  <c r="BK98" i="1"/>
  <c r="BH171" i="1"/>
  <c r="AP87" i="1"/>
  <c r="BA191" i="1"/>
  <c r="BC173" i="1"/>
  <c r="AT85" i="1"/>
  <c r="BI98" i="1"/>
  <c r="BE118" i="1"/>
  <c r="AS94" i="1"/>
  <c r="AT147" i="1"/>
  <c r="BI149" i="1"/>
  <c r="BF136" i="1"/>
  <c r="BB98" i="1"/>
  <c r="AT129" i="1"/>
  <c r="BJ103" i="1"/>
  <c r="BE85" i="1"/>
  <c r="AN81" i="1"/>
  <c r="BC127" i="1"/>
  <c r="AR109" i="1"/>
  <c r="BF74" i="1"/>
  <c r="AX105" i="1"/>
  <c r="BF147" i="1"/>
  <c r="AZ129" i="1"/>
  <c r="AX85" i="1"/>
  <c r="AO87" i="1"/>
  <c r="BC184" i="1"/>
  <c r="BB129" i="1"/>
  <c r="AL85" i="1"/>
  <c r="AO127" i="1"/>
  <c r="BK171" i="1"/>
  <c r="AP173" i="1"/>
  <c r="AT142" i="1"/>
  <c r="AV147" i="1"/>
  <c r="BG125" i="1"/>
  <c r="BK127" i="1"/>
  <c r="BJ140" i="1"/>
  <c r="AV118" i="1"/>
  <c r="BB158" i="1"/>
  <c r="AR162" i="1"/>
  <c r="AS184" i="1"/>
  <c r="AY92" i="1"/>
  <c r="AQ171" i="1"/>
  <c r="BH76" i="1"/>
  <c r="BI164" i="1"/>
  <c r="AR175" i="1"/>
  <c r="BK87" i="1"/>
  <c r="BI109" i="1"/>
  <c r="AO118" i="1"/>
  <c r="AX94" i="1"/>
  <c r="BE96" i="1"/>
  <c r="AY107" i="1"/>
  <c r="BH120" i="1"/>
  <c r="BI127" i="1"/>
  <c r="BG149" i="1"/>
  <c r="AY94" i="1"/>
  <c r="AP118" i="1"/>
  <c r="AX131" i="1"/>
  <c r="AW175" i="1"/>
  <c r="AU120" i="1"/>
  <c r="AZ171" i="1"/>
  <c r="BD140" i="1"/>
  <c r="AX164" i="1"/>
  <c r="BD105" i="1"/>
  <c r="BJ92" i="1"/>
  <c r="BH186" i="1"/>
  <c r="AO142" i="1"/>
  <c r="AZ85" i="1"/>
  <c r="BA116" i="1"/>
  <c r="BF105" i="1"/>
  <c r="AQ94" i="1"/>
  <c r="AP186" i="1"/>
  <c r="BF184" i="1"/>
  <c r="BH180" i="1"/>
  <c r="AQ76" i="1"/>
  <c r="BD96" i="1"/>
  <c r="BI94" i="1"/>
  <c r="AL83" i="1"/>
  <c r="BK164" i="1"/>
  <c r="AS87" i="1"/>
  <c r="AW76" i="1"/>
  <c r="AX160" i="1"/>
  <c r="AT169" i="1"/>
  <c r="BJ107" i="1"/>
  <c r="AU173" i="1"/>
  <c r="BG107" i="1"/>
  <c r="BJ164" i="1"/>
  <c r="BA127" i="1"/>
  <c r="AZ131" i="1"/>
  <c r="BH173" i="1"/>
  <c r="BD175" i="1"/>
  <c r="AZ92" i="1"/>
  <c r="AO186" i="1"/>
  <c r="BC180" i="1"/>
  <c r="AV171" i="1"/>
  <c r="AS173" i="1"/>
  <c r="BC129" i="1"/>
  <c r="AJ83" i="1"/>
  <c r="BD164" i="1"/>
  <c r="AV182" i="1"/>
  <c r="BH109" i="1"/>
  <c r="AU107" i="1"/>
  <c r="AX92" i="1"/>
  <c r="AR129" i="1"/>
  <c r="AV98" i="1"/>
  <c r="BB74" i="1"/>
  <c r="AZ127" i="1"/>
  <c r="AT125" i="1"/>
  <c r="BI180" i="1"/>
  <c r="BG153" i="1"/>
  <c r="AV195" i="1"/>
  <c r="AW114" i="1"/>
  <c r="BC164" i="1"/>
  <c r="BH107" i="1"/>
  <c r="BK160" i="1"/>
  <c r="AW182" i="1"/>
  <c r="BF129" i="1"/>
  <c r="AY153" i="1"/>
  <c r="AP120" i="1"/>
  <c r="AT151" i="1"/>
  <c r="AV131" i="1"/>
  <c r="AK83" i="1"/>
  <c r="AY160" i="1"/>
  <c r="BI138" i="1"/>
  <c r="AU142" i="1"/>
  <c r="AY164" i="1"/>
  <c r="AU153" i="1"/>
  <c r="BJ76" i="1"/>
  <c r="AY118" i="1"/>
  <c r="BK191" i="1"/>
  <c r="BC195" i="1"/>
  <c r="BE180" i="1"/>
  <c r="BB162" i="1"/>
  <c r="AY129" i="1"/>
  <c r="BA193" i="1"/>
  <c r="BG191" i="1"/>
  <c r="BB127" i="1"/>
  <c r="AW193" i="1"/>
  <c r="AV109" i="1"/>
  <c r="AX180" i="1"/>
  <c r="AX76" i="1"/>
  <c r="AU149" i="1"/>
  <c r="AQ173" i="1"/>
  <c r="AR149" i="1"/>
  <c r="BJ153" i="1"/>
  <c r="AY138" i="1"/>
  <c r="BE136" i="1"/>
  <c r="BE169" i="1"/>
  <c r="AP125" i="1"/>
  <c r="AU129" i="1"/>
  <c r="BJ169" i="1"/>
  <c r="AM85" i="1"/>
  <c r="BB197" i="1"/>
  <c r="AZ162" i="1"/>
  <c r="AS85" i="1"/>
  <c r="AX136" i="1"/>
  <c r="BA182" i="1"/>
  <c r="BK105" i="1"/>
  <c r="BC114" i="1"/>
  <c r="BC136" i="1"/>
  <c r="AW85" i="1"/>
  <c r="AO175" i="1"/>
  <c r="BC131" i="1"/>
  <c r="AP184" i="1"/>
  <c r="BH197" i="1"/>
  <c r="AS147" i="1"/>
  <c r="BB182" i="1"/>
  <c r="BK151" i="1"/>
  <c r="AR180" i="1"/>
  <c r="BE184" i="1"/>
  <c r="BK197" i="1"/>
  <c r="AU105" i="1"/>
  <c r="BD76" i="1"/>
  <c r="AO147" i="1"/>
  <c r="BD162" i="1"/>
  <c r="AV107" i="1"/>
  <c r="BB138" i="1"/>
  <c r="AV103" i="1"/>
  <c r="AP76" i="1"/>
  <c r="AY105" i="1"/>
  <c r="BK138" i="1"/>
  <c r="AX171" i="1"/>
  <c r="BA171" i="1"/>
  <c r="AS160" i="1"/>
  <c r="BJ191" i="1"/>
  <c r="BI175" i="1"/>
  <c r="AR142" i="1"/>
  <c r="BH103" i="1"/>
  <c r="BE98" i="1"/>
  <c r="AY193" i="1"/>
  <c r="BD197" i="1"/>
  <c r="BJ182" i="1"/>
  <c r="AT140" i="1"/>
  <c r="AZ153" i="1"/>
  <c r="AT158" i="1"/>
  <c r="BC76" i="1"/>
  <c r="AR193" i="1"/>
  <c r="BD87" i="1"/>
  <c r="AY127" i="1"/>
  <c r="AU138" i="1"/>
  <c r="AW153" i="1"/>
  <c r="AS98" i="1"/>
  <c r="BB85" i="1"/>
  <c r="AS180" i="1"/>
  <c r="AU116" i="1"/>
  <c r="AX191" i="1"/>
  <c r="BB169" i="1"/>
  <c r="BF103" i="1"/>
  <c r="BE164" i="1"/>
  <c r="BB136" i="1"/>
  <c r="BF138" i="1"/>
  <c r="AO197" i="1"/>
  <c r="AQ92" i="1"/>
  <c r="BK140" i="1"/>
  <c r="AR138" i="1"/>
  <c r="AO131" i="1"/>
  <c r="BD103" i="1"/>
  <c r="AX175" i="1"/>
  <c r="BA151" i="1"/>
  <c r="BH114" i="1"/>
  <c r="BK118" i="1"/>
  <c r="BD195" i="1"/>
  <c r="AS175" i="1"/>
  <c r="BE103" i="1"/>
  <c r="BG138" i="1"/>
  <c r="BH175" i="1"/>
  <c r="BA186" i="1"/>
  <c r="AU182" i="1"/>
  <c r="AW98" i="1"/>
  <c r="BF114" i="1"/>
  <c r="BD142" i="1"/>
  <c r="BK114" i="1"/>
  <c r="AT180" i="1"/>
  <c r="BG193" i="1"/>
  <c r="AZ76" i="1"/>
  <c r="AX195" i="1"/>
  <c r="AS153" i="1"/>
  <c r="AO76" i="1"/>
  <c r="BJ109" i="1"/>
  <c r="BE191" i="1"/>
  <c r="AW186" i="1"/>
  <c r="AW180" i="1"/>
  <c r="AV92" i="1"/>
  <c r="BJ158" i="1"/>
  <c r="AV138" i="1"/>
  <c r="AW151" i="1"/>
  <c r="BA87" i="1"/>
  <c r="BH96" i="1"/>
  <c r="AZ142" i="1"/>
  <c r="BI169" i="1"/>
  <c r="AT153" i="1"/>
  <c r="AT191" i="1"/>
  <c r="BH182" i="1"/>
  <c r="BJ116" i="1"/>
  <c r="BG173" i="1"/>
  <c r="AU96" i="1"/>
  <c r="AV160" i="1"/>
  <c r="BD136" i="1"/>
  <c r="BE114" i="1"/>
  <c r="AU158" i="1"/>
  <c r="BD191" i="1"/>
  <c r="AS186" i="1"/>
  <c r="AY98" i="1"/>
  <c r="BH147" i="1"/>
  <c r="AT103" i="1"/>
  <c r="BF197" i="1"/>
  <c r="BH118" i="1"/>
  <c r="BI173" i="1"/>
  <c r="AM81" i="1"/>
  <c r="AZ94" i="1"/>
  <c r="AP116" i="1"/>
  <c r="AU87" i="1"/>
  <c r="AW96" i="1"/>
  <c r="BI92" i="1"/>
  <c r="BD171" i="1"/>
  <c r="AS125" i="1"/>
  <c r="BI140" i="1"/>
  <c r="AR184" i="1"/>
  <c r="AO140" i="1"/>
  <c r="BI153" i="1"/>
  <c r="BB131" i="1"/>
  <c r="BI87" i="1"/>
  <c r="AV149" i="1"/>
  <c r="BE193" i="1"/>
  <c r="BB193" i="1"/>
  <c r="BH158" i="1"/>
  <c r="AO191" i="1"/>
  <c r="AS76" i="1"/>
  <c r="BB120" i="1"/>
  <c r="AU76" i="1"/>
  <c r="AZ191" i="1"/>
  <c r="AW191" i="1"/>
  <c r="AT184" i="1"/>
  <c r="AO180" i="1"/>
  <c r="BF96" i="1"/>
  <c r="BD147" i="1"/>
  <c r="AT96" i="1"/>
  <c r="AW173" i="1"/>
  <c r="AW136" i="1"/>
  <c r="AQ109" i="1"/>
  <c r="BG175" i="1"/>
  <c r="AR116" i="1"/>
  <c r="BG186" i="1"/>
  <c r="BF149" i="1"/>
  <c r="AY186" i="1"/>
  <c r="BD107" i="1"/>
  <c r="AW162" i="1"/>
  <c r="AZ87" i="1"/>
  <c r="AW197" i="1"/>
  <c r="BK131" i="1"/>
  <c r="BE175" i="1"/>
  <c r="AU114" i="1"/>
  <c r="BG184" i="1"/>
  <c r="AY116" i="1"/>
  <c r="AV114" i="1"/>
  <c r="BH142" i="1"/>
  <c r="BB180" i="1"/>
  <c r="AW140" i="1"/>
  <c r="BK195" i="1"/>
  <c r="AT105" i="1"/>
  <c r="BC149" i="1"/>
  <c r="AO153" i="1"/>
  <c r="AO160" i="1"/>
  <c r="AP153" i="1"/>
  <c r="AY142" i="1"/>
  <c r="BA118" i="1"/>
  <c r="BB105" i="1"/>
  <c r="AV105" i="1"/>
  <c r="AS169" i="1"/>
  <c r="BC160" i="1"/>
  <c r="BB116" i="1"/>
  <c r="BE151" i="1"/>
  <c r="BD118" i="1"/>
  <c r="BF140" i="1"/>
  <c r="BG105" i="1"/>
  <c r="BC98" i="1"/>
  <c r="AT173" i="1"/>
  <c r="AP138" i="1"/>
  <c r="AV120" i="1"/>
  <c r="BK193" i="1"/>
  <c r="BC182" i="1"/>
  <c r="AU193" i="1"/>
  <c r="BD125" i="1"/>
  <c r="BC153" i="1"/>
  <c r="AO107" i="1"/>
  <c r="BG182" i="1"/>
  <c r="BH125" i="1"/>
  <c r="BK85" i="1"/>
  <c r="AT136" i="1"/>
  <c r="AQ186" i="1"/>
  <c r="BC193" i="1"/>
  <c r="BD120" i="1"/>
  <c r="BF116" i="1"/>
  <c r="BG96" i="1"/>
  <c r="AS107" i="1"/>
  <c r="AW127" i="1"/>
  <c r="BH116" i="1"/>
  <c r="BC147" i="1"/>
  <c r="AW74" i="1"/>
  <c r="AS120" i="1"/>
  <c r="BD74" i="1"/>
  <c r="BH138" i="1"/>
  <c r="AW160" i="1"/>
  <c r="BA103" i="1"/>
  <c r="BA149" i="1"/>
  <c r="AR147" i="1"/>
  <c r="AZ149" i="1"/>
  <c r="BJ118" i="1"/>
  <c r="BA138" i="1"/>
  <c r="BA74" i="1"/>
  <c r="BI118" i="1"/>
  <c r="BB153" i="1"/>
  <c r="BB164" i="1"/>
  <c r="BB171" i="1"/>
  <c r="AX173" i="1"/>
  <c r="AR197" i="1"/>
  <c r="BA175" i="1"/>
  <c r="BG127" i="1"/>
  <c r="BI96" i="1"/>
  <c r="AS193" i="1"/>
  <c r="AL81" i="1"/>
  <c r="BH191" i="1"/>
  <c r="AQ120" i="1"/>
  <c r="AQ160" i="1"/>
  <c r="BC92" i="1"/>
  <c r="AU197" i="1"/>
  <c r="BJ147" i="1"/>
  <c r="AQ107" i="1"/>
  <c r="BH160" i="1"/>
  <c r="BG109" i="1"/>
  <c r="AX87" i="1"/>
  <c r="AZ140" i="1"/>
  <c r="AO105" i="1"/>
  <c r="AQ180" i="1"/>
  <c r="BH136" i="1"/>
  <c r="AR98" i="1"/>
  <c r="AZ184" i="1"/>
  <c r="AZ164" i="1"/>
  <c r="BC197" i="1"/>
  <c r="BE173" i="1"/>
  <c r="BG87" i="1"/>
  <c r="BE162" i="1"/>
  <c r="BG151" i="1"/>
  <c r="BD85" i="1"/>
  <c r="AX153" i="1"/>
  <c r="AY175" i="1"/>
  <c r="AZ180" i="1"/>
  <c r="BH140" i="1"/>
  <c r="BH131" i="1"/>
  <c r="AW147" i="1"/>
  <c r="BI114" i="1"/>
  <c r="BC87" i="1"/>
  <c r="BC158" i="1"/>
  <c r="AY120" i="1"/>
  <c r="BE74" i="1"/>
  <c r="BI184" i="1"/>
  <c r="BE125" i="1"/>
  <c r="BI195" i="1"/>
  <c r="BG131" i="1"/>
  <c r="AU74" i="1"/>
  <c r="AV173" i="1"/>
  <c r="AP98" i="1"/>
  <c r="BC96" i="1"/>
  <c r="AX107" i="1"/>
  <c r="BJ131" i="1"/>
  <c r="BD92" i="1"/>
  <c r="BK142" i="1"/>
  <c r="BG169" i="1"/>
  <c r="AS197" i="1"/>
  <c r="AS158" i="1"/>
  <c r="AW107" i="1"/>
  <c r="BI74" i="1"/>
  <c r="AZ182" i="1"/>
  <c r="AP85" i="1"/>
  <c r="AW169" i="1"/>
  <c r="BD98" i="1"/>
  <c r="BD138" i="1"/>
  <c r="BA195" i="1"/>
  <c r="BF127" i="1"/>
  <c r="BH151" i="1"/>
  <c r="AZ74" i="1"/>
  <c r="BD173" i="1"/>
  <c r="AU191" i="1"/>
  <c r="BC125" i="1"/>
  <c r="BD109" i="1"/>
  <c r="AT182" i="1"/>
  <c r="BH153" i="1"/>
  <c r="AS131" i="1"/>
  <c r="AU125" i="1"/>
  <c r="AP96" i="1"/>
  <c r="BH98" i="1"/>
  <c r="AV186" i="1"/>
  <c r="AR191" i="1"/>
  <c r="AU103" i="1"/>
  <c r="AQ164" i="1"/>
  <c r="AW184" i="1"/>
  <c r="AX114" i="1"/>
  <c r="BD129" i="1"/>
  <c r="AP142" i="1"/>
  <c r="BA197" i="1"/>
  <c r="AY85" i="1"/>
  <c r="AQ142" i="1"/>
  <c r="AQ116" i="1"/>
  <c r="AT114" i="1"/>
  <c r="AT175" i="1"/>
  <c r="BI103" i="1"/>
  <c r="BJ195" i="1"/>
  <c r="BB149" i="1"/>
  <c r="BG140" i="1"/>
  <c r="BC118" i="1"/>
  <c r="BA120" i="1"/>
  <c r="BK180" i="1"/>
  <c r="BJ173" i="1"/>
  <c r="AR118" i="1"/>
  <c r="BF153" i="1"/>
  <c r="BK182" i="1"/>
  <c r="AO138" i="1"/>
  <c r="AR131" i="1"/>
  <c r="AP191" i="1"/>
  <c r="AS171" i="1"/>
  <c r="BF193" i="1"/>
  <c r="AR87" i="1"/>
  <c r="AU151" i="1"/>
  <c r="AV127" i="1"/>
  <c r="BG171" i="1"/>
  <c r="BC191" i="1"/>
  <c r="AS92" i="1"/>
  <c r="AO103" i="1"/>
  <c r="AY147" i="1"/>
  <c r="AT109" i="1"/>
  <c r="AX151" i="1"/>
  <c r="AP195" i="1"/>
  <c r="BB186" i="1"/>
  <c r="BG94" i="1"/>
  <c r="BH85" i="1"/>
  <c r="AZ160" i="1"/>
  <c r="BC85" i="1"/>
  <c r="AZ103" i="1"/>
  <c r="AY191" i="1"/>
  <c r="BC74" i="1"/>
  <c r="BE76" i="1"/>
  <c r="AQ153" i="1"/>
  <c r="BJ160" i="1"/>
  <c r="BK109" i="1"/>
  <c r="AT116" i="1"/>
  <c r="BB76" i="1"/>
  <c r="AO193" i="1"/>
  <c r="BI142" i="1"/>
  <c r="BJ85" i="1"/>
  <c r="AX184" i="1"/>
  <c r="AX129" i="1"/>
  <c r="AR120" i="1"/>
  <c r="BF186" i="1"/>
  <c r="BD158" i="1"/>
  <c r="BB195" i="1"/>
  <c r="BI131" i="1"/>
  <c r="BJ87" i="1"/>
  <c r="BA114" i="1"/>
  <c r="AP105" i="1"/>
  <c r="BB191" i="1"/>
  <c r="BJ184" i="1"/>
  <c r="AS182" i="1"/>
  <c r="BA92" i="1"/>
  <c r="BA129" i="1"/>
  <c r="AZ151" i="1"/>
  <c r="AT160" i="1"/>
  <c r="AW171" i="1"/>
  <c r="BJ136" i="1"/>
  <c r="AU94" i="1"/>
  <c r="AX103" i="1"/>
  <c r="AQ103" i="1"/>
  <c r="BK94" i="1"/>
  <c r="AP107" i="1"/>
  <c r="AY125" i="1"/>
  <c r="AQ125" i="1"/>
  <c r="AZ158" i="1"/>
  <c r="BH74" i="1"/>
  <c r="AQ105" i="1"/>
  <c r="BF107" i="1"/>
  <c r="BA136" i="1"/>
  <c r="BA105" i="1"/>
  <c r="BG197" i="1"/>
  <c r="AU118" i="1"/>
  <c r="AJ85" i="1"/>
  <c r="BF171" i="1"/>
  <c r="BE129" i="1"/>
  <c r="AX158" i="1"/>
  <c r="BI85" i="1"/>
  <c r="AQ191" i="1"/>
  <c r="AQ96" i="1"/>
  <c r="BG103" i="1"/>
  <c r="BF173" i="1"/>
  <c r="AS127" i="1"/>
  <c r="BB103" i="1"/>
  <c r="AZ138" i="1"/>
  <c r="AQ197" i="1"/>
  <c r="BC140" i="1"/>
  <c r="BA96" i="1"/>
  <c r="BC151" i="1"/>
  <c r="AT92" i="1"/>
  <c r="AO74" i="1"/>
  <c r="BE109" i="1"/>
  <c r="AZ136" i="1"/>
  <c r="BE158" i="1"/>
  <c r="BF85" i="1"/>
  <c r="BE87" i="1"/>
  <c r="AU169" i="1"/>
  <c r="AQ195" i="1"/>
  <c r="AQ131" i="1"/>
  <c r="AV85" i="1"/>
  <c r="AV151" i="1"/>
  <c r="AV76" i="1"/>
  <c r="AX149" i="1"/>
  <c r="BF131" i="1"/>
  <c r="BC103" i="1"/>
  <c r="BJ74" i="1"/>
  <c r="BC94" i="1"/>
  <c r="AO120" i="1"/>
  <c r="AR103" i="1"/>
  <c r="BA164" i="1"/>
  <c r="AO85" i="1"/>
  <c r="AX138" i="1"/>
  <c r="AN83" i="1"/>
  <c r="AV96" i="1"/>
  <c r="BK169" i="1"/>
  <c r="BE127" i="1"/>
  <c r="AS140" i="1"/>
  <c r="AQ74" i="1"/>
  <c r="AW94" i="1"/>
  <c r="AU140" i="1"/>
  <c r="AP149" i="1"/>
  <c r="BJ138" i="1"/>
  <c r="AT149" i="1"/>
  <c r="AQ149" i="1"/>
  <c r="AX140" i="1"/>
  <c r="AP160" i="1"/>
  <c r="BB118" i="1"/>
  <c r="AQ129" i="1"/>
  <c r="BB96" i="1"/>
  <c r="AR140" i="1"/>
  <c r="AY182" i="1"/>
  <c r="AT197" i="1"/>
  <c r="BJ105" i="1"/>
  <c r="AO96" i="1"/>
  <c r="BB175" i="1"/>
  <c r="AP197" i="1"/>
  <c r="AU175" i="1"/>
  <c r="AY114" i="1"/>
  <c r="AW149" i="1"/>
  <c r="BG147" i="1"/>
  <c r="AP162" i="1"/>
  <c r="AY149" i="1"/>
  <c r="AP129" i="1"/>
  <c r="AS149" i="1"/>
  <c r="BH127" i="1"/>
  <c r="BI107" i="1"/>
  <c r="BI193" i="1"/>
  <c r="BK74" i="1"/>
  <c r="AR107" i="1"/>
  <c r="AR160" i="1"/>
  <c r="BA107" i="1"/>
  <c r="AT74" i="1"/>
  <c r="AS109" i="1"/>
  <c r="AY158" i="1"/>
  <c r="BE149" i="1"/>
  <c r="BJ149" i="1"/>
  <c r="BG114" i="1"/>
  <c r="AY131" i="1"/>
  <c r="AY171" i="1"/>
  <c r="AQ118" i="1"/>
  <c r="BD169" i="1"/>
  <c r="AQ151" i="1"/>
  <c r="BJ96" i="1"/>
  <c r="AO151" i="1"/>
  <c r="AK85" i="1"/>
  <c r="AT87" i="1"/>
  <c r="AR114" i="1"/>
  <c r="AS136" i="1"/>
  <c r="BF158" i="1"/>
  <c r="AW118" i="1"/>
  <c r="BA140" i="1"/>
  <c r="BD184" i="1"/>
  <c r="BD180" i="1"/>
  <c r="BE182" i="1"/>
  <c r="AZ197" i="1"/>
  <c r="AO195" i="1"/>
  <c r="BF76" i="1"/>
  <c r="AR173" i="1"/>
  <c r="AS116" i="1"/>
  <c r="AK81" i="1"/>
  <c r="BB142" i="1"/>
  <c r="BA131" i="1"/>
  <c r="BG120" i="1"/>
  <c r="AW158" i="1"/>
  <c r="AP180" i="1"/>
  <c r="AV129" i="1"/>
  <c r="AP94" i="1"/>
  <c r="BK158" i="1"/>
  <c r="BF125" i="1"/>
  <c r="BG136" i="1"/>
  <c r="BI129" i="1"/>
  <c r="AJ81" i="1"/>
  <c r="BD153" i="1"/>
  <c r="AR127" i="1"/>
  <c r="AT120" i="1"/>
  <c r="AS96" i="1"/>
  <c r="BK96" i="1"/>
  <c r="BK120" i="1"/>
  <c r="AZ195" i="1"/>
  <c r="AP158" i="1"/>
  <c r="BA162" i="1"/>
  <c r="AV125" i="1"/>
  <c r="BC171" i="1"/>
  <c r="AP171" i="1"/>
  <c r="BE140" i="1"/>
  <c r="BI186" i="1"/>
  <c r="AZ109" i="1"/>
  <c r="BJ142" i="1"/>
  <c r="AS142" i="1"/>
  <c r="AZ175" i="1"/>
  <c r="AP140" i="1"/>
  <c r="AQ158" i="1"/>
  <c r="BC162" i="1"/>
  <c r="AR153" i="1"/>
  <c r="BC107" i="1"/>
  <c r="BD75" i="1" l="1"/>
  <c r="BF126" i="1"/>
  <c r="BC108" i="1"/>
  <c r="AX93" i="1"/>
  <c r="BO93" i="1" s="1"/>
  <c r="AS121" i="1"/>
  <c r="BC192" i="1"/>
  <c r="AJ82" i="1"/>
  <c r="AO82" i="1" s="1"/>
  <c r="BA104" i="1"/>
  <c r="AW75" i="1"/>
  <c r="BN75" i="1" s="1"/>
  <c r="BK159" i="1"/>
  <c r="AT150" i="1"/>
  <c r="BP150" i="1" s="1"/>
  <c r="AU108" i="1"/>
  <c r="BC148" i="1"/>
  <c r="BD154" i="1"/>
  <c r="BG172" i="1"/>
  <c r="AW161" i="1"/>
  <c r="BN161" i="1" s="1"/>
  <c r="BH117" i="1"/>
  <c r="AP95" i="1"/>
  <c r="BI143" i="1"/>
  <c r="BQ143" i="1" s="1"/>
  <c r="BH110" i="1"/>
  <c r="AW128" i="1"/>
  <c r="BN128" i="1" s="1"/>
  <c r="AV152" i="1"/>
  <c r="BI130" i="1"/>
  <c r="BQ130" i="1" s="1"/>
  <c r="BH139" i="1"/>
  <c r="AS108" i="1"/>
  <c r="AV130" i="1"/>
  <c r="AR154" i="1"/>
  <c r="AV183" i="1"/>
  <c r="BG97" i="1"/>
  <c r="AV86" i="1"/>
  <c r="AV128" i="1"/>
  <c r="BD165" i="1"/>
  <c r="BF117" i="1"/>
  <c r="AP181" i="1"/>
  <c r="BJ139" i="1"/>
  <c r="AJ84" i="1"/>
  <c r="AY84" i="1" s="1"/>
  <c r="BD121" i="1"/>
  <c r="AQ132" i="1"/>
  <c r="BG137" i="1"/>
  <c r="BC130" i="1"/>
  <c r="BC194" i="1"/>
  <c r="AW159" i="1"/>
  <c r="BN159" i="1" s="1"/>
  <c r="AO194" i="1"/>
  <c r="BM194" i="1" s="1"/>
  <c r="AS174" i="1"/>
  <c r="AQ187" i="1"/>
  <c r="AQ196" i="1"/>
  <c r="AU152" i="1"/>
  <c r="AV172" i="1"/>
  <c r="AT137" i="1"/>
  <c r="BP137" i="1" s="1"/>
  <c r="BG121" i="1"/>
  <c r="BC163" i="1"/>
  <c r="BC181" i="1"/>
  <c r="BK86" i="1"/>
  <c r="AU170" i="1"/>
  <c r="AR88" i="1"/>
  <c r="AO187" i="1"/>
  <c r="BM187" i="1" s="1"/>
  <c r="BH126" i="1"/>
  <c r="BA132" i="1"/>
  <c r="AP150" i="1"/>
  <c r="AZ93" i="1"/>
  <c r="BG183" i="1"/>
  <c r="BE88" i="1"/>
  <c r="BF194" i="1"/>
  <c r="BD176" i="1"/>
  <c r="AO108" i="1"/>
  <c r="BM108" i="1" s="1"/>
  <c r="BB143" i="1"/>
  <c r="BB77" i="1"/>
  <c r="BH174" i="1"/>
  <c r="BC154" i="1"/>
  <c r="BF86" i="1"/>
  <c r="AS172" i="1"/>
  <c r="AZ132" i="1"/>
  <c r="BD126" i="1"/>
  <c r="AK82" i="1"/>
  <c r="AZ82" i="1" s="1"/>
  <c r="AQ159" i="1"/>
  <c r="BA128" i="1"/>
  <c r="AU194" i="1"/>
  <c r="BE159" i="1"/>
  <c r="AP192" i="1"/>
  <c r="BJ165" i="1"/>
  <c r="BC183" i="1"/>
  <c r="AS117" i="1"/>
  <c r="AU141" i="1"/>
  <c r="BG108" i="1"/>
  <c r="BK194" i="1"/>
  <c r="AZ137" i="1"/>
  <c r="AR132" i="1"/>
  <c r="AU174" i="1"/>
  <c r="AV121" i="1"/>
  <c r="AR174" i="1"/>
  <c r="AT117" i="1"/>
  <c r="BP117" i="1" s="1"/>
  <c r="BJ108" i="1"/>
  <c r="AP139" i="1"/>
  <c r="BE110" i="1"/>
  <c r="AO139" i="1"/>
  <c r="BM139" i="1" s="1"/>
  <c r="AT170" i="1"/>
  <c r="BP170" i="1" s="1"/>
  <c r="AT174" i="1"/>
  <c r="BP174" i="1" s="1"/>
  <c r="BF77" i="1"/>
  <c r="AP141" i="1"/>
  <c r="AX161" i="1"/>
  <c r="BO161" i="1" s="1"/>
  <c r="BC99" i="1"/>
  <c r="AO75" i="1"/>
  <c r="BM75" i="1" s="1"/>
  <c r="BK183" i="1"/>
  <c r="AW77" i="1"/>
  <c r="BN77" i="1" s="1"/>
  <c r="M68" i="1" s="1"/>
  <c r="BG106" i="1"/>
  <c r="AO196" i="1"/>
  <c r="BM196" i="1" s="1"/>
  <c r="AW95" i="1"/>
  <c r="BN95" i="1" s="1"/>
  <c r="AS88" i="1"/>
  <c r="BF141" i="1"/>
  <c r="AT93" i="1"/>
  <c r="BP93" i="1" s="1"/>
  <c r="BF154" i="1"/>
  <c r="BK165" i="1"/>
  <c r="BD119" i="1"/>
  <c r="AZ198" i="1"/>
  <c r="BK110" i="1"/>
  <c r="AL84" i="1"/>
  <c r="AQ84" i="1" s="1"/>
  <c r="BE152" i="1"/>
  <c r="BC152" i="1"/>
  <c r="AR119" i="1"/>
  <c r="BI95" i="1"/>
  <c r="BQ95" i="1" s="1"/>
  <c r="BB117" i="1"/>
  <c r="BE183" i="1"/>
  <c r="AZ176" i="1"/>
  <c r="BD97" i="1"/>
  <c r="BC161" i="1"/>
  <c r="BA97" i="1"/>
  <c r="BJ174" i="1"/>
  <c r="AQ77" i="1"/>
  <c r="AS170" i="1"/>
  <c r="BD181" i="1"/>
  <c r="AQ75" i="1"/>
  <c r="BH181" i="1"/>
  <c r="AV106" i="1"/>
  <c r="BC141" i="1"/>
  <c r="BK181" i="1"/>
  <c r="BF185" i="1"/>
  <c r="BB106" i="1"/>
  <c r="BD185" i="1"/>
  <c r="BJ161" i="1"/>
  <c r="AP187" i="1"/>
  <c r="BA119" i="1"/>
  <c r="AQ198" i="1"/>
  <c r="BA121" i="1"/>
  <c r="AQ95" i="1"/>
  <c r="AY143" i="1"/>
  <c r="BA141" i="1"/>
  <c r="AS143" i="1"/>
  <c r="BF106" i="1"/>
  <c r="AP154" i="1"/>
  <c r="AZ139" i="1"/>
  <c r="BC119" i="1"/>
  <c r="BA117" i="1"/>
  <c r="AO161" i="1"/>
  <c r="BM161" i="1" s="1"/>
  <c r="AW119" i="1"/>
  <c r="BN119" i="1" s="1"/>
  <c r="AS141" i="1"/>
  <c r="AO154" i="1"/>
  <c r="BM154" i="1" s="1"/>
  <c r="BB104" i="1"/>
  <c r="BG141" i="1"/>
  <c r="AO143" i="1"/>
  <c r="BM143" i="1" s="1"/>
  <c r="BC150" i="1"/>
  <c r="BF159" i="1"/>
  <c r="AQ154" i="1"/>
  <c r="BH187" i="1"/>
  <c r="AT106" i="1"/>
  <c r="BP106" i="1" s="1"/>
  <c r="AS128" i="1"/>
  <c r="BB150" i="1"/>
  <c r="BJ93" i="1"/>
  <c r="BK196" i="1"/>
  <c r="AS137" i="1"/>
  <c r="BJ143" i="1"/>
  <c r="BD106" i="1"/>
  <c r="AW141" i="1"/>
  <c r="BN141" i="1" s="1"/>
  <c r="BF174" i="1"/>
  <c r="BJ196" i="1"/>
  <c r="AX165" i="1"/>
  <c r="BO165" i="1" s="1"/>
  <c r="BB181" i="1"/>
  <c r="AR115" i="1"/>
  <c r="BE128" i="1"/>
  <c r="BD141" i="1"/>
  <c r="BH143" i="1"/>
  <c r="BG104" i="1"/>
  <c r="BI104" i="1"/>
  <c r="BQ104" i="1" s="1"/>
  <c r="AZ172" i="1"/>
  <c r="AV115" i="1"/>
  <c r="AT88" i="1"/>
  <c r="BP88" i="1" s="1"/>
  <c r="BE77" i="1"/>
  <c r="AU121" i="1"/>
  <c r="AY117" i="1"/>
  <c r="AQ97" i="1"/>
  <c r="AT176" i="1"/>
  <c r="BP176" i="1" s="1"/>
  <c r="AW176" i="1"/>
  <c r="BN176" i="1" s="1"/>
  <c r="BG185" i="1"/>
  <c r="AK86" i="1"/>
  <c r="AZ86" i="1" s="1"/>
  <c r="AZ110" i="1"/>
  <c r="AX132" i="1"/>
  <c r="BO132" i="1" s="1"/>
  <c r="AU115" i="1"/>
  <c r="AQ192" i="1"/>
  <c r="AT115" i="1"/>
  <c r="BP115" i="1" s="1"/>
  <c r="AP119" i="1"/>
  <c r="BE176" i="1"/>
  <c r="AO152" i="1"/>
  <c r="BM152" i="1" s="1"/>
  <c r="BK170" i="1"/>
  <c r="AY95" i="1"/>
  <c r="BK132" i="1"/>
  <c r="BI86" i="1"/>
  <c r="BQ86" i="1" s="1"/>
  <c r="AQ117" i="1"/>
  <c r="BG150" i="1"/>
  <c r="AW198" i="1"/>
  <c r="BN198" i="1" s="1"/>
  <c r="BJ97" i="1"/>
  <c r="BC75" i="1"/>
  <c r="BI128" i="1"/>
  <c r="BQ128" i="1" s="1"/>
  <c r="AZ88" i="1"/>
  <c r="AX159" i="1"/>
  <c r="BO159" i="1" s="1"/>
  <c r="AQ143" i="1"/>
  <c r="BH121" i="1"/>
  <c r="AW163" i="1"/>
  <c r="BN163" i="1" s="1"/>
  <c r="AQ152" i="1"/>
  <c r="BI187" i="1"/>
  <c r="BQ187" i="1" s="1"/>
  <c r="AY108" i="1"/>
  <c r="BD108" i="1"/>
  <c r="BE130" i="1"/>
  <c r="BE97" i="1"/>
  <c r="AY187" i="1"/>
  <c r="BD170" i="1"/>
  <c r="AV97" i="1"/>
  <c r="AX95" i="1"/>
  <c r="BO95" i="1" s="1"/>
  <c r="BF150" i="1"/>
  <c r="BF172" i="1"/>
  <c r="BA198" i="1"/>
  <c r="AO119" i="1"/>
  <c r="BM119" i="1" s="1"/>
  <c r="BG187" i="1"/>
  <c r="AQ119" i="1"/>
  <c r="AY192" i="1"/>
  <c r="BI110" i="1"/>
  <c r="BQ110" i="1" s="1"/>
  <c r="AR117" i="1"/>
  <c r="AJ86" i="1"/>
  <c r="AY86" i="1" s="1"/>
  <c r="AP143" i="1"/>
  <c r="BK88" i="1"/>
  <c r="BG176" i="1"/>
  <c r="AY172" i="1"/>
  <c r="BE141" i="1"/>
  <c r="AR176" i="1"/>
  <c r="AQ110" i="1"/>
  <c r="AU119" i="1"/>
  <c r="BD130" i="1"/>
  <c r="BI165" i="1"/>
  <c r="BQ165" i="1" s="1"/>
  <c r="AW137" i="1"/>
  <c r="BN137" i="1" s="1"/>
  <c r="AY132" i="1"/>
  <c r="AN84" i="1"/>
  <c r="AS84" i="1" s="1"/>
  <c r="BH77" i="1"/>
  <c r="AW174" i="1"/>
  <c r="BN174" i="1" s="1"/>
  <c r="BG198" i="1"/>
  <c r="AX115" i="1"/>
  <c r="BO115" i="1" s="1"/>
  <c r="AQ172" i="1"/>
  <c r="AT97" i="1"/>
  <c r="BP97" i="1" s="1"/>
  <c r="BG115" i="1"/>
  <c r="AZ104" i="1"/>
  <c r="AY93" i="1"/>
  <c r="BD148" i="1"/>
  <c r="BA106" i="1"/>
  <c r="AW185" i="1"/>
  <c r="BN185" i="1" s="1"/>
  <c r="AS185" i="1"/>
  <c r="BF97" i="1"/>
  <c r="BJ150" i="1"/>
  <c r="AP172" i="1"/>
  <c r="AR163" i="1"/>
  <c r="AO181" i="1"/>
  <c r="BM181" i="1" s="1"/>
  <c r="BA137" i="1"/>
  <c r="AQ165" i="1"/>
  <c r="BB159" i="1"/>
  <c r="AT185" i="1"/>
  <c r="BP185" i="1" s="1"/>
  <c r="BE150" i="1"/>
  <c r="AX139" i="1"/>
  <c r="BO139" i="1" s="1"/>
  <c r="AV119" i="1"/>
  <c r="AW192" i="1"/>
  <c r="BN192" i="1" s="1"/>
  <c r="BF108" i="1"/>
  <c r="BB183" i="1"/>
  <c r="BJ141" i="1"/>
  <c r="AZ192" i="1"/>
  <c r="AU104" i="1"/>
  <c r="BC97" i="1"/>
  <c r="BK128" i="1"/>
  <c r="AU77" i="1"/>
  <c r="AY159" i="1"/>
  <c r="AS148" i="1"/>
  <c r="BG126" i="1"/>
  <c r="BB121" i="1"/>
  <c r="AP99" i="1"/>
  <c r="AV148" i="1"/>
  <c r="AS77" i="1"/>
  <c r="AQ106" i="1"/>
  <c r="BH198" i="1"/>
  <c r="AT143" i="1"/>
  <c r="BP143" i="1" s="1"/>
  <c r="AO192" i="1"/>
  <c r="BM192" i="1" s="1"/>
  <c r="AR192" i="1"/>
  <c r="AV174" i="1"/>
  <c r="AP174" i="1"/>
  <c r="BH159" i="1"/>
  <c r="AS110" i="1"/>
  <c r="AP185" i="1"/>
  <c r="BK172" i="1"/>
  <c r="BB194" i="1"/>
  <c r="BC172" i="1"/>
  <c r="AU75" i="1"/>
  <c r="AO128" i="1"/>
  <c r="BM128" i="1" s="1"/>
  <c r="BE194" i="1"/>
  <c r="BH75" i="1"/>
  <c r="BC132" i="1"/>
  <c r="AL86" i="1"/>
  <c r="AQ86" i="1" s="1"/>
  <c r="AV150" i="1"/>
  <c r="AV187" i="1"/>
  <c r="BG132" i="1"/>
  <c r="BB130" i="1"/>
  <c r="BI88" i="1"/>
  <c r="BQ88" i="1" s="1"/>
  <c r="P69" i="1" s="1"/>
  <c r="AT75" i="1"/>
  <c r="BP75" i="1" s="1"/>
  <c r="AO176" i="1"/>
  <c r="BM176" i="1" s="1"/>
  <c r="BC185" i="1"/>
  <c r="BB132" i="1"/>
  <c r="BI196" i="1"/>
  <c r="BQ196" i="1" s="1"/>
  <c r="AO88" i="1"/>
  <c r="BM88" i="1" s="1"/>
  <c r="BI154" i="1"/>
  <c r="BQ154" i="1" s="1"/>
  <c r="AZ159" i="1"/>
  <c r="AW86" i="1"/>
  <c r="BN86" i="1" s="1"/>
  <c r="AX86" i="1"/>
  <c r="BO86" i="1" s="1"/>
  <c r="AO141" i="1"/>
  <c r="BM141" i="1" s="1"/>
  <c r="BH99" i="1"/>
  <c r="BE126" i="1"/>
  <c r="AZ130" i="1"/>
  <c r="AR185" i="1"/>
  <c r="BA108" i="1"/>
  <c r="BC137" i="1"/>
  <c r="BF148" i="1"/>
  <c r="BI141" i="1"/>
  <c r="BQ141" i="1" s="1"/>
  <c r="AV126" i="1"/>
  <c r="BI185" i="1"/>
  <c r="BQ185" i="1" s="1"/>
  <c r="AX106" i="1"/>
  <c r="BO106" i="1" s="1"/>
  <c r="AS126" i="1"/>
  <c r="AQ126" i="1"/>
  <c r="BC115" i="1"/>
  <c r="BF75" i="1"/>
  <c r="BD172" i="1"/>
  <c r="AP97" i="1"/>
  <c r="BE75" i="1"/>
  <c r="AR110" i="1"/>
  <c r="BI93" i="1"/>
  <c r="BQ93" i="1" s="1"/>
  <c r="AR161" i="1"/>
  <c r="BK106" i="1"/>
  <c r="BC128" i="1"/>
  <c r="AW97" i="1"/>
  <c r="BN97" i="1" s="1"/>
  <c r="AZ161" i="1"/>
  <c r="BK152" i="1"/>
  <c r="AN82" i="1"/>
  <c r="BC82" i="1" s="1"/>
  <c r="AU88" i="1"/>
  <c r="AY126" i="1"/>
  <c r="AY121" i="1"/>
  <c r="BE86" i="1"/>
  <c r="AP117" i="1"/>
  <c r="AU126" i="1"/>
  <c r="BA183" i="1"/>
  <c r="BJ104" i="1"/>
  <c r="AZ95" i="1"/>
  <c r="AR108" i="1"/>
  <c r="BC159" i="1"/>
  <c r="AT130" i="1"/>
  <c r="BP130" i="1" s="1"/>
  <c r="AM82" i="1"/>
  <c r="BA165" i="1"/>
  <c r="AX137" i="1"/>
  <c r="BO137" i="1" s="1"/>
  <c r="BB99" i="1"/>
  <c r="BI174" i="1"/>
  <c r="BQ174" i="1" s="1"/>
  <c r="AP108" i="1"/>
  <c r="BC88" i="1"/>
  <c r="BF137" i="1"/>
  <c r="BH119" i="1"/>
  <c r="AS132" i="1"/>
  <c r="BI150" i="1"/>
  <c r="BQ150" i="1" s="1"/>
  <c r="BF198" i="1"/>
  <c r="BK75" i="1"/>
  <c r="BI115" i="1"/>
  <c r="BQ115" i="1" s="1"/>
  <c r="AT148" i="1"/>
  <c r="BP148" i="1" s="1"/>
  <c r="AT104" i="1"/>
  <c r="BP104" i="1" s="1"/>
  <c r="BA163" i="1"/>
  <c r="AZ163" i="1"/>
  <c r="AS95" i="1"/>
  <c r="BH148" i="1"/>
  <c r="BK95" i="1"/>
  <c r="AW148" i="1"/>
  <c r="BN148" i="1" s="1"/>
  <c r="BE119" i="1"/>
  <c r="AY99" i="1"/>
  <c r="BH154" i="1"/>
  <c r="BB198" i="1"/>
  <c r="BI99" i="1"/>
  <c r="BQ99" i="1" s="1"/>
  <c r="AS187" i="1"/>
  <c r="BI194" i="1"/>
  <c r="BQ194" i="1" s="1"/>
  <c r="BH132" i="1"/>
  <c r="AT86" i="1"/>
  <c r="BP86" i="1" s="1"/>
  <c r="O69" i="1" s="1"/>
  <c r="BD192" i="1"/>
  <c r="BH86" i="1"/>
  <c r="AM86" i="1"/>
  <c r="AR86" i="1" s="1"/>
  <c r="BC174" i="1"/>
  <c r="AU159" i="1"/>
  <c r="AQ104" i="1"/>
  <c r="BH141" i="1"/>
  <c r="BA192" i="1"/>
  <c r="BE115" i="1"/>
  <c r="AT183" i="1"/>
  <c r="BP183" i="1" s="1"/>
  <c r="BJ170" i="1"/>
  <c r="AP88" i="1"/>
  <c r="BD137" i="1"/>
  <c r="BI108" i="1"/>
  <c r="BQ108" i="1" s="1"/>
  <c r="AZ181" i="1"/>
  <c r="BH172" i="1"/>
  <c r="AV161" i="1"/>
  <c r="AR104" i="1"/>
  <c r="AU130" i="1"/>
  <c r="BK99" i="1"/>
  <c r="AU97" i="1"/>
  <c r="AX104" i="1"/>
  <c r="BO104" i="1" s="1"/>
  <c r="AY176" i="1"/>
  <c r="AV137" i="1"/>
  <c r="BG174" i="1"/>
  <c r="BD110" i="1"/>
  <c r="AP126" i="1"/>
  <c r="AT77" i="1"/>
  <c r="BP77" i="1" s="1"/>
  <c r="BJ117" i="1"/>
  <c r="BH128" i="1"/>
  <c r="AX154" i="1"/>
  <c r="BO154" i="1" s="1"/>
  <c r="BH170" i="1"/>
  <c r="BH183" i="1"/>
  <c r="AP159" i="1"/>
  <c r="BE170" i="1"/>
  <c r="AO150" i="1"/>
  <c r="BM150" i="1" s="1"/>
  <c r="AT192" i="1"/>
  <c r="BP192" i="1" s="1"/>
  <c r="AU95" i="1"/>
  <c r="BD86" i="1"/>
  <c r="AX117" i="1"/>
  <c r="BO117" i="1" s="1"/>
  <c r="AT154" i="1"/>
  <c r="BP154" i="1" s="1"/>
  <c r="BC126" i="1"/>
  <c r="BE137" i="1"/>
  <c r="BC139" i="1"/>
  <c r="BI170" i="1"/>
  <c r="BQ170" i="1" s="1"/>
  <c r="AS150" i="1"/>
  <c r="BG152" i="1"/>
  <c r="AY152" i="1"/>
  <c r="AZ143" i="1"/>
  <c r="BG95" i="1"/>
  <c r="AY139" i="1"/>
  <c r="BF196" i="1"/>
  <c r="BH97" i="1"/>
  <c r="BJ137" i="1"/>
  <c r="BE163" i="1"/>
  <c r="AO137" i="1"/>
  <c r="BM137" i="1" s="1"/>
  <c r="BA88" i="1"/>
  <c r="AU192" i="1"/>
  <c r="BJ154" i="1"/>
  <c r="BE108" i="1"/>
  <c r="AW152" i="1"/>
  <c r="BN152" i="1" s="1"/>
  <c r="AP130" i="1"/>
  <c r="AR150" i="1"/>
  <c r="AP194" i="1"/>
  <c r="AV139" i="1"/>
  <c r="AO121" i="1"/>
  <c r="BM121" i="1" s="1"/>
  <c r="BG88" i="1"/>
  <c r="BE154" i="1"/>
  <c r="BJ159" i="1"/>
  <c r="AW172" i="1"/>
  <c r="BN172" i="1" s="1"/>
  <c r="AQ174" i="1"/>
  <c r="BK150" i="1"/>
  <c r="AV93" i="1"/>
  <c r="BD174" i="1"/>
  <c r="BE174" i="1"/>
  <c r="AO163" i="1"/>
  <c r="BM163" i="1" s="1"/>
  <c r="AW181" i="1"/>
  <c r="BN181" i="1" s="1"/>
  <c r="AY150" i="1"/>
  <c r="AU150" i="1"/>
  <c r="BH165" i="1"/>
  <c r="AW187" i="1"/>
  <c r="BN187" i="1" s="1"/>
  <c r="AZ196" i="1"/>
  <c r="BC198" i="1"/>
  <c r="AY198" i="1"/>
  <c r="BE192" i="1"/>
  <c r="AT161" i="1"/>
  <c r="BP161" i="1" s="1"/>
  <c r="AX77" i="1"/>
  <c r="BO77" i="1" s="1"/>
  <c r="BD115" i="1"/>
  <c r="BJ110" i="1"/>
  <c r="AZ75" i="1"/>
  <c r="AZ165" i="1"/>
  <c r="BB152" i="1"/>
  <c r="AO77" i="1"/>
  <c r="BM77" i="1" s="1"/>
  <c r="AP163" i="1"/>
  <c r="AX181" i="1"/>
  <c r="BO181" i="1" s="1"/>
  <c r="BE161" i="1"/>
  <c r="AS154" i="1"/>
  <c r="BB187" i="1"/>
  <c r="AZ185" i="1"/>
  <c r="BK185" i="1"/>
  <c r="AX196" i="1"/>
  <c r="BO196" i="1" s="1"/>
  <c r="AZ152" i="1"/>
  <c r="AV110" i="1"/>
  <c r="AO174" i="1"/>
  <c r="BM174" i="1" s="1"/>
  <c r="AZ77" i="1"/>
  <c r="BH152" i="1"/>
  <c r="AR99" i="1"/>
  <c r="AX121" i="1"/>
  <c r="BO121" i="1" s="1"/>
  <c r="BG194" i="1"/>
  <c r="BG148" i="1"/>
  <c r="AW194" i="1"/>
  <c r="BN194" i="1" s="1"/>
  <c r="BD187" i="1"/>
  <c r="AT181" i="1"/>
  <c r="BP181" i="1" s="1"/>
  <c r="BC95" i="1"/>
  <c r="BH137" i="1"/>
  <c r="AX128" i="1"/>
  <c r="BO128" i="1" s="1"/>
  <c r="BK115" i="1"/>
  <c r="AQ88" i="1"/>
  <c r="BA130" i="1"/>
  <c r="BK117" i="1"/>
  <c r="BB128" i="1"/>
  <c r="BJ194" i="1"/>
  <c r="BG143" i="1"/>
  <c r="BD95" i="1"/>
  <c r="BD143" i="1"/>
  <c r="BK130" i="1"/>
  <c r="BF128" i="1"/>
  <c r="AT95" i="1"/>
  <c r="BP95" i="1" s="1"/>
  <c r="AQ181" i="1"/>
  <c r="AS104" i="1"/>
  <c r="BJ128" i="1"/>
  <c r="AP152" i="1"/>
  <c r="BF115" i="1"/>
  <c r="AU185" i="1"/>
  <c r="AW150" i="1"/>
  <c r="BN150" i="1" s="1"/>
  <c r="AY110" i="1"/>
  <c r="BG192" i="1"/>
  <c r="BD183" i="1"/>
  <c r="AX143" i="1"/>
  <c r="BO143" i="1" s="1"/>
  <c r="AZ117" i="1"/>
  <c r="AW99" i="1"/>
  <c r="BN99" i="1" s="1"/>
  <c r="AT139" i="1"/>
  <c r="BP139" i="1" s="1"/>
  <c r="BK121" i="1"/>
  <c r="BF161" i="1"/>
  <c r="AO106" i="1"/>
  <c r="BM106" i="1" s="1"/>
  <c r="AQ183" i="1"/>
  <c r="AV95" i="1"/>
  <c r="AQ139" i="1"/>
  <c r="AU183" i="1"/>
  <c r="BJ99" i="1"/>
  <c r="BA93" i="1"/>
  <c r="BH93" i="1"/>
  <c r="BA194" i="1"/>
  <c r="AQ176" i="1"/>
  <c r="BC170" i="1"/>
  <c r="AR106" i="1"/>
  <c r="BA187" i="1"/>
  <c r="BF181" i="1"/>
  <c r="BA196" i="1"/>
  <c r="AV192" i="1"/>
  <c r="AZ141" i="1"/>
  <c r="BH194" i="1"/>
  <c r="BI126" i="1"/>
  <c r="BQ126" i="1" s="1"/>
  <c r="BE187" i="1"/>
  <c r="BH176" i="1"/>
  <c r="BD117" i="1"/>
  <c r="AY115" i="1"/>
  <c r="BI137" i="1"/>
  <c r="BQ137" i="1" s="1"/>
  <c r="AY130" i="1"/>
  <c r="BK77" i="1"/>
  <c r="BJ95" i="1"/>
  <c r="AT196" i="1"/>
  <c r="BP196" i="1" s="1"/>
  <c r="BG139" i="1"/>
  <c r="BG77" i="1"/>
  <c r="AP196" i="1"/>
  <c r="AP165" i="1"/>
  <c r="AX88" i="1"/>
  <c r="BO88" i="1" s="1"/>
  <c r="BE172" i="1"/>
  <c r="AR165" i="1"/>
  <c r="AX97" i="1"/>
  <c r="BO97" i="1" s="1"/>
  <c r="BE104" i="1"/>
  <c r="AR75" i="1"/>
  <c r="AS183" i="1"/>
  <c r="AW121" i="1"/>
  <c r="BN121" i="1" s="1"/>
  <c r="BB163" i="1"/>
  <c r="BJ121" i="1"/>
  <c r="BJ176" i="1"/>
  <c r="AZ115" i="1"/>
  <c r="AS176" i="1"/>
  <c r="BF119" i="1"/>
  <c r="BD139" i="1"/>
  <c r="AW165" i="1"/>
  <c r="BN165" i="1" s="1"/>
  <c r="BG110" i="1"/>
  <c r="AU93" i="1"/>
  <c r="BJ181" i="1"/>
  <c r="BH185" i="1"/>
  <c r="BD196" i="1"/>
  <c r="BB115" i="1"/>
  <c r="AU176" i="1"/>
  <c r="BK176" i="1"/>
  <c r="BE181" i="1"/>
  <c r="BA148" i="1"/>
  <c r="AQ170" i="1"/>
  <c r="AW139" i="1"/>
  <c r="BN139" i="1" s="1"/>
  <c r="BK119" i="1"/>
  <c r="BF163" i="1"/>
  <c r="BJ75" i="1"/>
  <c r="AW143" i="1"/>
  <c r="BN143" i="1" s="1"/>
  <c r="BH161" i="1"/>
  <c r="AW126" i="1"/>
  <c r="BN126" i="1" s="1"/>
  <c r="AX99" i="1"/>
  <c r="BO99" i="1" s="1"/>
  <c r="BE198" i="1"/>
  <c r="BH115" i="1"/>
  <c r="AR183" i="1"/>
  <c r="BJ185" i="1"/>
  <c r="BC196" i="1"/>
  <c r="AU163" i="1"/>
  <c r="BG165" i="1"/>
  <c r="AV198" i="1"/>
  <c r="BA152" i="1"/>
  <c r="BA77" i="1"/>
  <c r="BD99" i="1"/>
  <c r="BG86" i="1"/>
  <c r="AQ108" i="1"/>
  <c r="AM84" i="1"/>
  <c r="AR84" i="1" s="1"/>
  <c r="AR77" i="1"/>
  <c r="BF95" i="1"/>
  <c r="AX176" i="1"/>
  <c r="BO176" i="1" s="1"/>
  <c r="BG119" i="1"/>
  <c r="AP198" i="1"/>
  <c r="BG196" i="1"/>
  <c r="BK192" i="1"/>
  <c r="BF93" i="1"/>
  <c r="BE196" i="1"/>
  <c r="AZ106" i="1"/>
  <c r="BD104" i="1"/>
  <c r="AT163" i="1"/>
  <c r="BP163" i="1" s="1"/>
  <c r="BK97" i="1"/>
  <c r="AZ108" i="1"/>
  <c r="BJ148" i="1"/>
  <c r="BG117" i="1"/>
  <c r="BA154" i="1"/>
  <c r="AP183" i="1"/>
  <c r="AO132" i="1"/>
  <c r="BM132" i="1" s="1"/>
  <c r="BB192" i="1"/>
  <c r="BB185" i="1"/>
  <c r="AY119" i="1"/>
  <c r="AO99" i="1"/>
  <c r="BM99" i="1" s="1"/>
  <c r="BF110" i="1"/>
  <c r="AQ137" i="1"/>
  <c r="AR139" i="1"/>
  <c r="AV143" i="1"/>
  <c r="AW170" i="1"/>
  <c r="BN170" i="1" s="1"/>
  <c r="AV141" i="1"/>
  <c r="AU198" i="1"/>
  <c r="AV163" i="1"/>
  <c r="AQ128" i="1"/>
  <c r="BK154" i="1"/>
  <c r="BK141" i="1"/>
  <c r="BE106" i="1"/>
  <c r="BB176" i="1"/>
  <c r="BB174" i="1"/>
  <c r="BJ77" i="1"/>
  <c r="AW104" i="1"/>
  <c r="BN104" i="1" s="1"/>
  <c r="AP137" i="1"/>
  <c r="BI163" i="1"/>
  <c r="BQ163" i="1" s="1"/>
  <c r="AQ93" i="1"/>
  <c r="AT172" i="1"/>
  <c r="BP172" i="1" s="1"/>
  <c r="AX152" i="1"/>
  <c r="BO152" i="1" s="1"/>
  <c r="AS115" i="1"/>
  <c r="BC93" i="1"/>
  <c r="BF165" i="1"/>
  <c r="BB126" i="1"/>
  <c r="BE121" i="1"/>
  <c r="AO198" i="1"/>
  <c r="BM198" i="1" s="1"/>
  <c r="AY163" i="1"/>
  <c r="AP106" i="1"/>
  <c r="BD161" i="1"/>
  <c r="AU154" i="1"/>
  <c r="AQ194" i="1"/>
  <c r="BJ163" i="1"/>
  <c r="AS152" i="1"/>
  <c r="BF139" i="1"/>
  <c r="BI183" i="1"/>
  <c r="BQ183" i="1" s="1"/>
  <c r="BH95" i="1"/>
  <c r="AQ161" i="1"/>
  <c r="BA185" i="1"/>
  <c r="BA174" i="1"/>
  <c r="BC106" i="1"/>
  <c r="BB137" i="1"/>
  <c r="AW132" i="1"/>
  <c r="BN132" i="1" s="1"/>
  <c r="AO97" i="1"/>
  <c r="BM97" i="1" s="1"/>
  <c r="AX119" i="1"/>
  <c r="BO119" i="1" s="1"/>
  <c r="AY165" i="1"/>
  <c r="AX194" i="1"/>
  <c r="BO194" i="1" s="1"/>
  <c r="AX187" i="1"/>
  <c r="BO187" i="1" s="1"/>
  <c r="AP75" i="1"/>
  <c r="BE165" i="1"/>
  <c r="AW196" i="1"/>
  <c r="BN196" i="1" s="1"/>
  <c r="BC104" i="1"/>
  <c r="AO130" i="1"/>
  <c r="BM130" i="1" s="1"/>
  <c r="AQ121" i="1"/>
  <c r="BK163" i="1"/>
  <c r="AZ170" i="1"/>
  <c r="BC110" i="1"/>
  <c r="BF104" i="1"/>
  <c r="AZ99" i="1"/>
  <c r="BA115" i="1"/>
  <c r="BE93" i="1"/>
  <c r="AU143" i="1"/>
  <c r="BF170" i="1"/>
  <c r="AY174" i="1"/>
  <c r="AN86" i="1"/>
  <c r="BC86" i="1" s="1"/>
  <c r="BB170" i="1"/>
  <c r="AV170" i="1"/>
  <c r="AZ183" i="1"/>
  <c r="BH192" i="1"/>
  <c r="AO183" i="1"/>
  <c r="BM183" i="1" s="1"/>
  <c r="AZ126" i="1"/>
  <c r="BC143" i="1"/>
  <c r="AX192" i="1"/>
  <c r="BO192" i="1" s="1"/>
  <c r="AX110" i="1"/>
  <c r="BO110" i="1" s="1"/>
  <c r="BJ106" i="1"/>
  <c r="BI77" i="1"/>
  <c r="BQ77" i="1" s="1"/>
  <c r="BI139" i="1"/>
  <c r="BQ139" i="1" s="1"/>
  <c r="AQ99" i="1"/>
  <c r="AP148" i="1"/>
  <c r="BI152" i="1"/>
  <c r="BQ152" i="1" s="1"/>
  <c r="AU117" i="1"/>
  <c r="BJ187" i="1"/>
  <c r="AS97" i="1"/>
  <c r="BF176" i="1"/>
  <c r="AL82" i="1"/>
  <c r="BA82" i="1" s="1"/>
  <c r="AS163" i="1"/>
  <c r="AU137" i="1"/>
  <c r="BB108" i="1"/>
  <c r="AS181" i="1"/>
  <c r="AV194" i="1"/>
  <c r="BJ88" i="1"/>
  <c r="AO93" i="1"/>
  <c r="BM93" i="1" s="1"/>
  <c r="AY161" i="1"/>
  <c r="AZ148" i="1"/>
  <c r="AO170" i="1"/>
  <c r="BM170" i="1" s="1"/>
  <c r="AQ141" i="1"/>
  <c r="AQ148" i="1"/>
  <c r="BI75" i="1"/>
  <c r="BQ75" i="1" s="1"/>
  <c r="AV88" i="1"/>
  <c r="AS194" i="1"/>
  <c r="AR95" i="1"/>
  <c r="BF183" i="1"/>
  <c r="AR97" i="1"/>
  <c r="AS99" i="1"/>
  <c r="BA99" i="1"/>
  <c r="AT198" i="1"/>
  <c r="BP198" i="1" s="1"/>
  <c r="AV75" i="1"/>
  <c r="AK84" i="1"/>
  <c r="AP84" i="1" s="1"/>
  <c r="AZ187" i="1"/>
  <c r="AU132" i="1"/>
  <c r="AR187" i="1"/>
  <c r="AW154" i="1"/>
  <c r="BN154" i="1" s="1"/>
  <c r="AZ121" i="1"/>
  <c r="AT110" i="1"/>
  <c r="BP110" i="1" s="1"/>
  <c r="AR152" i="1"/>
  <c r="BI97" i="1"/>
  <c r="BQ97" i="1" s="1"/>
  <c r="BD194" i="1"/>
  <c r="BI117" i="1"/>
  <c r="BQ117" i="1" s="1"/>
  <c r="AU172" i="1"/>
  <c r="AU139" i="1"/>
  <c r="AR137" i="1"/>
  <c r="BI132" i="1"/>
  <c r="BQ132" i="1" s="1"/>
  <c r="AP115" i="1"/>
  <c r="AV132" i="1"/>
  <c r="AU161" i="1"/>
  <c r="AR196" i="1"/>
  <c r="BB148" i="1"/>
  <c r="AY128" i="1"/>
  <c r="AZ97" i="1"/>
  <c r="AW108" i="1"/>
  <c r="BN108" i="1" s="1"/>
  <c r="AS106" i="1"/>
  <c r="BG128" i="1"/>
  <c r="AR172" i="1"/>
  <c r="BD132" i="1"/>
  <c r="AY137" i="1"/>
  <c r="BD88" i="1"/>
  <c r="AP132" i="1"/>
  <c r="AY183" i="1"/>
  <c r="AX170" i="1"/>
  <c r="BO170" i="1" s="1"/>
  <c r="AT152" i="1"/>
  <c r="BP152" i="1" s="1"/>
  <c r="BK137" i="1"/>
  <c r="AY141" i="1"/>
  <c r="BD150" i="1"/>
  <c r="AR194" i="1"/>
  <c r="AY77" i="1"/>
  <c r="BF132" i="1"/>
  <c r="BG159" i="1"/>
  <c r="BA176" i="1"/>
  <c r="AW117" i="1"/>
  <c r="BN117" i="1" s="1"/>
  <c r="BJ152" i="1"/>
  <c r="BG93" i="1"/>
  <c r="BC77" i="1"/>
  <c r="AU128" i="1"/>
  <c r="BB196" i="1"/>
  <c r="AU165" i="1"/>
  <c r="AP121" i="1"/>
  <c r="BE148" i="1"/>
  <c r="AU187" i="1"/>
  <c r="BA95" i="1"/>
  <c r="AT159" i="1"/>
  <c r="BP159" i="1" s="1"/>
  <c r="AY97" i="1"/>
  <c r="AS159" i="1"/>
  <c r="BJ115" i="1"/>
  <c r="AR198" i="1"/>
  <c r="BE139" i="1"/>
  <c r="BA143" i="1"/>
  <c r="AR126" i="1"/>
  <c r="AZ154" i="1"/>
  <c r="AO165" i="1"/>
  <c r="BM165" i="1" s="1"/>
  <c r="AR141" i="1"/>
  <c r="BK108" i="1"/>
  <c r="AY154" i="1"/>
  <c r="AU148" i="1"/>
  <c r="AO117" i="1"/>
  <c r="BM117" i="1" s="1"/>
  <c r="AS192" i="1"/>
  <c r="AT141" i="1"/>
  <c r="BP141" i="1" s="1"/>
  <c r="O74" i="1" s="1"/>
  <c r="BF143" i="1"/>
  <c r="AY148" i="1"/>
  <c r="AV176" i="1"/>
  <c r="AX174" i="1"/>
  <c r="BO174" i="1" s="1"/>
  <c r="AP104" i="1"/>
  <c r="BF192" i="1"/>
  <c r="BA159" i="1"/>
  <c r="BJ183" i="1"/>
  <c r="BK174" i="1"/>
  <c r="BD159" i="1"/>
  <c r="AY104" i="1"/>
  <c r="BF130" i="1"/>
  <c r="AW93" i="1"/>
  <c r="BN93" i="1" s="1"/>
  <c r="BJ130" i="1"/>
  <c r="BA181" i="1"/>
  <c r="BD198" i="1"/>
  <c r="AS139" i="1"/>
  <c r="AS198" i="1"/>
  <c r="AV165" i="1"/>
  <c r="BB172" i="1"/>
  <c r="BH196" i="1"/>
  <c r="BH88" i="1"/>
  <c r="BH163" i="1"/>
  <c r="AY194" i="1"/>
  <c r="AX126" i="1"/>
  <c r="BO126" i="1" s="1"/>
  <c r="BB97" i="1"/>
  <c r="BC121" i="1"/>
  <c r="AW183" i="1"/>
  <c r="BN183" i="1" s="1"/>
  <c r="AZ174" i="1"/>
  <c r="BD152" i="1"/>
  <c r="BC187" i="1"/>
  <c r="BE99" i="1"/>
  <c r="AX163" i="1"/>
  <c r="BO163" i="1" s="1"/>
  <c r="AT121" i="1"/>
  <c r="BP121" i="1" s="1"/>
  <c r="BK148" i="1"/>
  <c r="BB165" i="1"/>
  <c r="AV181" i="1"/>
  <c r="BG99" i="1"/>
  <c r="BC117" i="1"/>
  <c r="BH104" i="1"/>
  <c r="AT119" i="1"/>
  <c r="BP119" i="1" s="1"/>
  <c r="BF187" i="1"/>
  <c r="AS119" i="1"/>
  <c r="BK161" i="1"/>
  <c r="BE132" i="1"/>
  <c r="BB88" i="1"/>
  <c r="AO115" i="1"/>
  <c r="BM115" i="1" s="1"/>
  <c r="AR143" i="1"/>
  <c r="BI192" i="1"/>
  <c r="BQ192" i="1" s="1"/>
  <c r="BG170" i="1"/>
  <c r="AX148" i="1"/>
  <c r="BO148" i="1" s="1"/>
  <c r="BB154" i="1"/>
  <c r="AY181" i="1"/>
  <c r="AV159" i="1"/>
  <c r="AX75" i="1"/>
  <c r="BO75" i="1" s="1"/>
  <c r="N68" i="1" s="1"/>
  <c r="BI176" i="1"/>
  <c r="BQ176" i="1" s="1"/>
  <c r="BI198" i="1"/>
  <c r="BQ198" i="1" s="1"/>
  <c r="AQ130" i="1"/>
  <c r="AZ194" i="1"/>
  <c r="BH108" i="1"/>
  <c r="BC176" i="1"/>
  <c r="AP128" i="1"/>
  <c r="BI161" i="1"/>
  <c r="BQ161" i="1" s="1"/>
  <c r="BJ192" i="1"/>
  <c r="BA110" i="1"/>
  <c r="AX150" i="1"/>
  <c r="BO150" i="1" s="1"/>
  <c r="AT108" i="1"/>
  <c r="BP108" i="1" s="1"/>
  <c r="BI119" i="1"/>
  <c r="BQ119" i="1" s="1"/>
  <c r="AT165" i="1"/>
  <c r="BP165" i="1" s="1"/>
  <c r="BE143" i="1"/>
  <c r="AV185" i="1"/>
  <c r="AS161" i="1"/>
  <c r="AR93" i="1"/>
  <c r="AR121" i="1"/>
  <c r="AT187" i="1"/>
  <c r="BP187" i="1" s="1"/>
  <c r="BC165" i="1"/>
  <c r="BK104" i="1"/>
  <c r="AP93" i="1"/>
  <c r="AY185" i="1"/>
  <c r="BA172" i="1"/>
  <c r="BG75" i="1"/>
  <c r="BK143" i="1"/>
  <c r="BH150" i="1"/>
  <c r="BA75" i="1"/>
  <c r="BF99" i="1"/>
  <c r="BJ126" i="1"/>
  <c r="BJ172" i="1"/>
  <c r="AX172" i="1"/>
  <c r="BO172" i="1" s="1"/>
  <c r="BD128" i="1"/>
  <c r="BB119" i="1"/>
  <c r="BE117" i="1"/>
  <c r="AW115" i="1"/>
  <c r="BN115" i="1" s="1"/>
  <c r="BB110" i="1"/>
  <c r="AU86" i="1"/>
  <c r="AY88" i="1"/>
  <c r="BK139" i="1"/>
  <c r="AO172" i="1"/>
  <c r="BM172" i="1" s="1"/>
  <c r="AO104" i="1"/>
  <c r="BM104" i="1" s="1"/>
  <c r="BG130" i="1"/>
  <c r="BA139" i="1"/>
  <c r="BI148" i="1"/>
  <c r="BQ148" i="1" s="1"/>
  <c r="AO126" i="1"/>
  <c r="BM126" i="1" s="1"/>
  <c r="AS165" i="1"/>
  <c r="AY106" i="1"/>
  <c r="BG163" i="1"/>
  <c r="AX130" i="1"/>
  <c r="BO130" i="1" s="1"/>
  <c r="BG181" i="1"/>
  <c r="AV196" i="1"/>
  <c r="AR170" i="1"/>
  <c r="AO159" i="1"/>
  <c r="BM159" i="1" s="1"/>
  <c r="AY75" i="1"/>
  <c r="AP77" i="1"/>
  <c r="AW88" i="1"/>
  <c r="BN88" i="1" s="1"/>
  <c r="BD93" i="1"/>
  <c r="AT128" i="1"/>
  <c r="BP128" i="1" s="1"/>
  <c r="BJ119" i="1"/>
  <c r="BA161" i="1"/>
  <c r="BE95" i="1"/>
  <c r="AP110" i="1"/>
  <c r="AV104" i="1"/>
  <c r="BF152" i="1"/>
  <c r="AP161" i="1"/>
  <c r="BF121" i="1"/>
  <c r="BG154" i="1"/>
  <c r="AU196" i="1"/>
  <c r="AV154" i="1"/>
  <c r="AT99" i="1"/>
  <c r="BP99" i="1" s="1"/>
  <c r="BB139" i="1"/>
  <c r="AU181" i="1"/>
  <c r="AR128" i="1"/>
  <c r="AY170" i="1"/>
  <c r="AZ150" i="1"/>
  <c r="BK187" i="1"/>
  <c r="AQ185" i="1"/>
  <c r="AY196" i="1"/>
  <c r="AV108" i="1"/>
  <c r="AS196" i="1"/>
  <c r="AX185" i="1"/>
  <c r="BO185" i="1" s="1"/>
  <c r="AP176" i="1"/>
  <c r="BI181" i="1"/>
  <c r="BQ181" i="1" s="1"/>
  <c r="P78" i="1" s="1"/>
  <c r="AQ163" i="1"/>
  <c r="AU99" i="1"/>
  <c r="BI172" i="1"/>
  <c r="BQ172" i="1" s="1"/>
  <c r="BD163" i="1"/>
  <c r="AU110" i="1"/>
  <c r="BJ132" i="1"/>
  <c r="AO110" i="1"/>
  <c r="BM110" i="1" s="1"/>
  <c r="AR148" i="1"/>
  <c r="AX198" i="1"/>
  <c r="BO198" i="1" s="1"/>
  <c r="AO95" i="1"/>
  <c r="BM95" i="1" s="1"/>
  <c r="BI121" i="1"/>
  <c r="BQ121" i="1" s="1"/>
  <c r="AO148" i="1"/>
  <c r="BM148" i="1" s="1"/>
  <c r="BI159" i="1"/>
  <c r="BQ159" i="1" s="1"/>
  <c r="AX141" i="1"/>
  <c r="BO141" i="1" s="1"/>
  <c r="AS130" i="1"/>
  <c r="AT126" i="1"/>
  <c r="BP126" i="1" s="1"/>
  <c r="BB95" i="1"/>
  <c r="BA170" i="1"/>
  <c r="AV117" i="1"/>
  <c r="BD77" i="1"/>
  <c r="AT132" i="1"/>
  <c r="BP132" i="1" s="1"/>
  <c r="AV77" i="1"/>
  <c r="BB93" i="1"/>
  <c r="BA150" i="1"/>
  <c r="AZ119" i="1"/>
  <c r="AW130" i="1"/>
  <c r="BN130" i="1" s="1"/>
  <c r="AQ115" i="1"/>
  <c r="AU106" i="1"/>
  <c r="AX183" i="1"/>
  <c r="BO183" i="1" s="1"/>
  <c r="BJ86" i="1"/>
  <c r="AP170" i="1"/>
  <c r="AZ128" i="1"/>
  <c r="AR159" i="1"/>
  <c r="BB141" i="1"/>
  <c r="BF88" i="1"/>
  <c r="BK198" i="1"/>
  <c r="BB161" i="1"/>
  <c r="AX108" i="1"/>
  <c r="BO108" i="1" s="1"/>
  <c r="BG161" i="1"/>
  <c r="BB75" i="1"/>
  <c r="BJ198" i="1"/>
  <c r="AT194" i="1"/>
  <c r="BP194" i="1" s="1"/>
  <c r="AW106" i="1"/>
  <c r="BN106" i="1" s="1"/>
  <c r="BE185" i="1"/>
  <c r="BK126" i="1"/>
  <c r="AQ150" i="1"/>
  <c r="AW110" i="1"/>
  <c r="BN110" i="1" s="1"/>
  <c r="AV99" i="1"/>
  <c r="BA126" i="1"/>
  <c r="BK93" i="1"/>
  <c r="AS75" i="1"/>
  <c r="AR181" i="1"/>
  <c r="BH106" i="1"/>
  <c r="AS93" i="1"/>
  <c r="AO185" i="1"/>
  <c r="BM185" i="1" s="1"/>
  <c r="AR130" i="1"/>
  <c r="BH130" i="1"/>
  <c r="BI106" i="1"/>
  <c r="BQ106" i="1" s="1"/>
  <c r="BC84" i="1"/>
  <c r="AP86" i="1"/>
  <c r="BB82" i="1"/>
  <c r="AR82" i="1"/>
  <c r="AP82" i="1"/>
  <c r="BA86" i="1"/>
  <c r="AO84" i="1" l="1"/>
  <c r="BM84" i="1" s="1"/>
  <c r="AO86" i="1"/>
  <c r="BM86" i="1" s="1"/>
  <c r="O71" i="1"/>
  <c r="N77" i="1"/>
  <c r="P68" i="1"/>
  <c r="L74" i="1"/>
  <c r="M73" i="1"/>
  <c r="N74" i="1"/>
  <c r="P73" i="1"/>
  <c r="L79" i="1"/>
  <c r="AY82" i="1"/>
  <c r="M69" i="1"/>
  <c r="N71" i="1"/>
  <c r="N69" i="1"/>
  <c r="N70" i="1"/>
  <c r="L75" i="1"/>
  <c r="M78" i="1"/>
  <c r="O75" i="1"/>
  <c r="P70" i="1"/>
  <c r="O77" i="1"/>
  <c r="AS82" i="1"/>
  <c r="BA84" i="1"/>
  <c r="L78" i="1"/>
  <c r="L71" i="1"/>
  <c r="BB84" i="1"/>
  <c r="L70" i="1"/>
  <c r="L76" i="1"/>
  <c r="N79" i="1"/>
  <c r="L73" i="1"/>
  <c r="AZ84" i="1"/>
  <c r="O73" i="1"/>
  <c r="M72" i="1"/>
  <c r="AS86" i="1"/>
  <c r="AQ82" i="1"/>
  <c r="BM82" i="1" s="1"/>
  <c r="L72" i="1"/>
  <c r="P72" i="1"/>
  <c r="P77" i="1"/>
  <c r="O76" i="1"/>
  <c r="M71" i="1"/>
  <c r="M74" i="1"/>
  <c r="O79" i="1"/>
  <c r="P74" i="1"/>
  <c r="N73" i="1"/>
  <c r="N72" i="1"/>
  <c r="P75" i="1"/>
  <c r="P79" i="1"/>
  <c r="M79" i="1"/>
  <c r="O78" i="1"/>
  <c r="M77" i="1"/>
  <c r="N76" i="1"/>
  <c r="M70" i="1"/>
  <c r="P76" i="1"/>
  <c r="N75" i="1"/>
  <c r="L77" i="1"/>
  <c r="M75" i="1"/>
  <c r="O72" i="1"/>
  <c r="P71" i="1"/>
  <c r="O70" i="1"/>
  <c r="L68" i="1"/>
  <c r="M76" i="1"/>
  <c r="N78" i="1"/>
  <c r="BB86" i="1"/>
  <c r="O68" i="1"/>
  <c r="L69" i="1"/>
  <c r="Q71" i="1" l="1"/>
  <c r="Q72" i="1"/>
  <c r="Q79" i="1"/>
  <c r="Q78" i="1"/>
  <c r="Q77" i="1"/>
  <c r="Q76" i="1"/>
  <c r="Q74" i="1"/>
  <c r="Q73" i="1"/>
  <c r="Q75" i="1"/>
  <c r="O82" i="1"/>
  <c r="Q68" i="1"/>
  <c r="Q70" i="1"/>
  <c r="P82" i="1"/>
  <c r="M82" i="1"/>
  <c r="M99" i="1" s="1"/>
  <c r="V40" i="1" s="1"/>
  <c r="N82" i="1"/>
  <c r="N95" i="1" s="1"/>
  <c r="W36" i="1" s="1"/>
  <c r="G11" i="5" s="1"/>
  <c r="L82" i="1"/>
  <c r="Q69" i="1"/>
  <c r="R69" i="1" l="1"/>
  <c r="R70" i="1"/>
  <c r="S70" i="1" s="1"/>
  <c r="T70" i="1" s="1"/>
  <c r="R68" i="1"/>
  <c r="S68" i="1" s="1"/>
  <c r="T68" i="1" s="1"/>
  <c r="R75" i="1"/>
  <c r="S75" i="1" s="1"/>
  <c r="T75" i="1" s="1"/>
  <c r="R73" i="1"/>
  <c r="S73" i="1" s="1"/>
  <c r="T73" i="1" s="1"/>
  <c r="R74" i="1"/>
  <c r="S74" i="1" s="1"/>
  <c r="T74" i="1" s="1"/>
  <c r="R76" i="1"/>
  <c r="S76" i="1" s="1"/>
  <c r="T76" i="1" s="1"/>
  <c r="R77" i="1"/>
  <c r="S77" i="1" s="1"/>
  <c r="T77" i="1" s="1"/>
  <c r="R78" i="1"/>
  <c r="S78" i="1" s="1"/>
  <c r="T78" i="1" s="1"/>
  <c r="R79" i="1"/>
  <c r="S79" i="1" s="1"/>
  <c r="T79" i="1" s="1"/>
  <c r="R72" i="1"/>
  <c r="S72" i="1" s="1"/>
  <c r="T72" i="1" s="1"/>
  <c r="R71" i="1"/>
  <c r="S71" i="1" s="1"/>
  <c r="T71" i="1" s="1"/>
  <c r="P87" i="1"/>
  <c r="P103" i="1"/>
  <c r="P101" i="1"/>
  <c r="P92" i="1"/>
  <c r="U33" i="1" s="1"/>
  <c r="E8" i="5" s="1"/>
  <c r="P94" i="1"/>
  <c r="U35" i="1" s="1"/>
  <c r="E10" i="5" s="1"/>
  <c r="P99" i="1"/>
  <c r="U40" i="1" s="1"/>
  <c r="E15" i="5" s="1"/>
  <c r="P102" i="1"/>
  <c r="P98" i="1"/>
  <c r="U39" i="1" s="1"/>
  <c r="E14" i="5" s="1"/>
  <c r="P97" i="1"/>
  <c r="U38" i="1" s="1"/>
  <c r="E13" i="5" s="1"/>
  <c r="P100" i="1"/>
  <c r="P95" i="1"/>
  <c r="U36" i="1" s="1"/>
  <c r="E11" i="5" s="1"/>
  <c r="P93" i="1"/>
  <c r="U34" i="1" s="1"/>
  <c r="E9" i="5" s="1"/>
  <c r="P96" i="1"/>
  <c r="U37" i="1" s="1"/>
  <c r="E12" i="5" s="1"/>
  <c r="P91" i="1"/>
  <c r="L87" i="1"/>
  <c r="L103" i="1"/>
  <c r="L92" i="1"/>
  <c r="T33" i="1" s="1"/>
  <c r="D8" i="5" s="1"/>
  <c r="L91" i="1"/>
  <c r="L100" i="1"/>
  <c r="L95" i="1"/>
  <c r="T36" i="1" s="1"/>
  <c r="D11" i="5" s="1"/>
  <c r="L96" i="1"/>
  <c r="T37" i="1" s="1"/>
  <c r="D12" i="5" s="1"/>
  <c r="L99" i="1"/>
  <c r="T40" i="1" s="1"/>
  <c r="D15" i="5" s="1"/>
  <c r="L93" i="1"/>
  <c r="T34" i="1" s="1"/>
  <c r="D9" i="5" s="1"/>
  <c r="L94" i="1"/>
  <c r="T35" i="1" s="1"/>
  <c r="D10" i="5" s="1"/>
  <c r="L101" i="1"/>
  <c r="L98" i="1"/>
  <c r="T39" i="1" s="1"/>
  <c r="D14" i="5" s="1"/>
  <c r="L102" i="1"/>
  <c r="L97" i="1"/>
  <c r="T38" i="1" s="1"/>
  <c r="D13" i="5" s="1"/>
  <c r="O87" i="1"/>
  <c r="O103" i="1"/>
  <c r="O97" i="1"/>
  <c r="S38" i="1" s="1"/>
  <c r="C13" i="5" s="1"/>
  <c r="O92" i="1"/>
  <c r="S33" i="1" s="1"/>
  <c r="C8" i="5" s="1"/>
  <c r="O91" i="1"/>
  <c r="O93" i="1"/>
  <c r="S34" i="1" s="1"/>
  <c r="C9" i="5" s="1"/>
  <c r="O95" i="1"/>
  <c r="S36" i="1" s="1"/>
  <c r="C11" i="5" s="1"/>
  <c r="O101" i="1"/>
  <c r="O102" i="1"/>
  <c r="O99" i="1"/>
  <c r="S40" i="1" s="1"/>
  <c r="C15" i="5" s="1"/>
  <c r="O96" i="1"/>
  <c r="S37" i="1" s="1"/>
  <c r="C12" i="5" s="1"/>
  <c r="O100" i="1"/>
  <c r="O98" i="1"/>
  <c r="S39" i="1" s="1"/>
  <c r="C14" i="5" s="1"/>
  <c r="O94" i="1"/>
  <c r="S35" i="1" s="1"/>
  <c r="C10" i="5" s="1"/>
  <c r="N101" i="1"/>
  <c r="N97" i="1"/>
  <c r="W38" i="1" s="1"/>
  <c r="G13" i="5" s="1"/>
  <c r="M97" i="1"/>
  <c r="V38" i="1" s="1"/>
  <c r="N93" i="1"/>
  <c r="W34" i="1" s="1"/>
  <c r="G9" i="5" s="1"/>
  <c r="N102" i="1"/>
  <c r="M101" i="1"/>
  <c r="N92" i="1"/>
  <c r="W33" i="1" s="1"/>
  <c r="G8" i="5" s="1"/>
  <c r="N96" i="1"/>
  <c r="W37" i="1" s="1"/>
  <c r="G12" i="5" s="1"/>
  <c r="M94" i="1"/>
  <c r="V35" i="1" s="1"/>
  <c r="N87" i="1"/>
  <c r="N103" i="1"/>
  <c r="N91" i="1"/>
  <c r="W32" i="1" s="1"/>
  <c r="N100" i="1"/>
  <c r="M102" i="1"/>
  <c r="N99" i="1"/>
  <c r="W40" i="1" s="1"/>
  <c r="G15" i="5" s="1"/>
  <c r="N98" i="1"/>
  <c r="W39" i="1" s="1"/>
  <c r="G14" i="5" s="1"/>
  <c r="N94" i="1"/>
  <c r="W35" i="1" s="1"/>
  <c r="G10" i="5" s="1"/>
  <c r="F15" i="5"/>
  <c r="M95" i="1"/>
  <c r="V36" i="1" s="1"/>
  <c r="F13" i="5"/>
  <c r="M100" i="1"/>
  <c r="M98" i="1"/>
  <c r="V39" i="1" s="1"/>
  <c r="M87" i="1"/>
  <c r="M103" i="1"/>
  <c r="M91" i="1"/>
  <c r="M96" i="1"/>
  <c r="V37" i="1" s="1"/>
  <c r="M93" i="1"/>
  <c r="V34" i="1" s="1"/>
  <c r="M92" i="1"/>
  <c r="V33" i="1" s="1"/>
  <c r="R82" i="1"/>
  <c r="Q82" i="1"/>
  <c r="S69" i="1"/>
  <c r="S82" i="1" s="1"/>
  <c r="Q87" i="1" l="1"/>
  <c r="R87" i="1" s="1"/>
  <c r="S87" i="1" s="1"/>
  <c r="Q103" i="1"/>
  <c r="Q92" i="1"/>
  <c r="Q93" i="1"/>
  <c r="Q91" i="1"/>
  <c r="Q98" i="1"/>
  <c r="Q96" i="1"/>
  <c r="Q97" i="1"/>
  <c r="Q99" i="1"/>
  <c r="Q100" i="1"/>
  <c r="Q101" i="1"/>
  <c r="Q102" i="1"/>
  <c r="Q95" i="1"/>
  <c r="Q94" i="1"/>
  <c r="U32" i="1"/>
  <c r="P105" i="1"/>
  <c r="T32" i="1"/>
  <c r="L105" i="1"/>
  <c r="S32" i="1"/>
  <c r="O105" i="1"/>
  <c r="N105" i="1"/>
  <c r="F10" i="5"/>
  <c r="G7" i="5"/>
  <c r="W43" i="1"/>
  <c r="G18" i="5" s="1"/>
  <c r="F12" i="5"/>
  <c r="F14" i="5"/>
  <c r="F11" i="5"/>
  <c r="V32" i="1"/>
  <c r="M105" i="1"/>
  <c r="F8" i="5"/>
  <c r="F9" i="5"/>
  <c r="T69" i="1"/>
  <c r="T82" i="1" s="1"/>
  <c r="Z35" i="1" l="1"/>
  <c r="J10" i="5" s="1"/>
  <c r="Y35" i="1"/>
  <c r="X35" i="1"/>
  <c r="X36" i="1"/>
  <c r="Z36" i="1"/>
  <c r="J11" i="5" s="1"/>
  <c r="Y36" i="1"/>
  <c r="Z40" i="1"/>
  <c r="J15" i="5" s="1"/>
  <c r="Y40" i="1"/>
  <c r="X40" i="1"/>
  <c r="X38" i="1"/>
  <c r="Z38" i="1"/>
  <c r="J13" i="5" s="1"/>
  <c r="Y38" i="1"/>
  <c r="X37" i="1"/>
  <c r="Y37" i="1"/>
  <c r="Z37" i="1"/>
  <c r="J12" i="5" s="1"/>
  <c r="Y39" i="1"/>
  <c r="X39" i="1"/>
  <c r="Z39" i="1"/>
  <c r="J14" i="5" s="1"/>
  <c r="X32" i="1"/>
  <c r="Y32" i="1"/>
  <c r="Z32" i="1"/>
  <c r="Q105" i="1"/>
  <c r="Z34" i="1"/>
  <c r="J9" i="5" s="1"/>
  <c r="Y34" i="1"/>
  <c r="X34" i="1"/>
  <c r="Z33" i="1"/>
  <c r="J8" i="5" s="1"/>
  <c r="X33" i="1"/>
  <c r="Y33" i="1"/>
  <c r="E7" i="5"/>
  <c r="U43" i="1"/>
  <c r="E18" i="5" s="1"/>
  <c r="D7" i="5"/>
  <c r="T43" i="1"/>
  <c r="D18" i="5" s="1"/>
  <c r="C7" i="5"/>
  <c r="S43" i="1"/>
  <c r="C18" i="5" s="1"/>
  <c r="F7" i="5"/>
  <c r="V43" i="1"/>
  <c r="F18" i="5" s="1"/>
  <c r="AA32" i="1"/>
  <c r="AC32" i="1"/>
  <c r="I8" i="5" l="1"/>
  <c r="AA33" i="1"/>
  <c r="AB33" i="1" s="1"/>
  <c r="H8" i="5"/>
  <c r="AC33" i="1"/>
  <c r="K8" i="5" s="1"/>
  <c r="H9" i="5"/>
  <c r="AC34" i="1"/>
  <c r="K9" i="5" s="1"/>
  <c r="I9" i="5"/>
  <c r="AA34" i="1"/>
  <c r="AB34" i="1" s="1"/>
  <c r="J7" i="5"/>
  <c r="Z43" i="1"/>
  <c r="J18" i="5" s="1"/>
  <c r="I7" i="5"/>
  <c r="Y43" i="1"/>
  <c r="I18" i="5" s="1"/>
  <c r="H7" i="5"/>
  <c r="X43" i="1"/>
  <c r="H18" i="5" s="1"/>
  <c r="H14" i="5"/>
  <c r="AC39" i="1"/>
  <c r="K14" i="5" s="1"/>
  <c r="I14" i="5"/>
  <c r="AA39" i="1"/>
  <c r="AB39" i="1" s="1"/>
  <c r="I12" i="5"/>
  <c r="AA37" i="1"/>
  <c r="AB37" i="1" s="1"/>
  <c r="H12" i="5"/>
  <c r="AC37" i="1"/>
  <c r="K12" i="5" s="1"/>
  <c r="I13" i="5"/>
  <c r="AA38" i="1"/>
  <c r="AB38" i="1" s="1"/>
  <c r="H13" i="5"/>
  <c r="AC38" i="1"/>
  <c r="K13" i="5" s="1"/>
  <c r="H15" i="5"/>
  <c r="AC40" i="1"/>
  <c r="K15" i="5" s="1"/>
  <c r="I15" i="5"/>
  <c r="AA40" i="1"/>
  <c r="AB40" i="1" s="1"/>
  <c r="I11" i="5"/>
  <c r="AA36" i="1"/>
  <c r="AB36" i="1" s="1"/>
  <c r="H11" i="5"/>
  <c r="AC36" i="1"/>
  <c r="K11" i="5" s="1"/>
  <c r="H10" i="5"/>
  <c r="AC35" i="1"/>
  <c r="K10" i="5" s="1"/>
  <c r="I10" i="5"/>
  <c r="AA35" i="1"/>
  <c r="AB35" i="1" s="1"/>
  <c r="K7" i="5"/>
  <c r="AC43" i="1"/>
  <c r="K18" i="5" s="1"/>
  <c r="AB32" i="1"/>
  <c r="AB43" i="1" s="1"/>
  <c r="AA4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Laura Pauletti</author>
    <author>adallo</author>
    <author>Bim</author>
  </authors>
  <commentList>
    <comment ref="J30" authorId="0" shapeId="0" xr:uid="{AC3D4972-562B-45BD-B769-B848ABE12077}">
      <text>
        <r>
          <rPr>
            <b/>
            <sz val="14"/>
            <color indexed="57"/>
            <rFont val="Tahoma"/>
            <family val="2"/>
          </rPr>
          <t xml:space="preserve">
INSERIRE DATA INIZIO PERIODO FATTURATO</t>
        </r>
      </text>
    </comment>
    <comment ref="L30" authorId="0" shapeId="0" xr:uid="{5A4FE48A-9C9B-4102-877E-E6A5D856015E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4"/>
            <color indexed="57"/>
            <rFont val="Tahoma"/>
            <family val="2"/>
          </rPr>
          <t>INSERIRE DATA FINE PERIODO FATTURATO</t>
        </r>
      </text>
    </comment>
    <comment ref="O31" authorId="0" shapeId="0" xr:uid="{2ABCEF51-AED6-41D9-A70B-F5D0D6D3B2FE}">
      <text>
        <r>
          <rPr>
            <b/>
            <sz val="14"/>
            <color indexed="57"/>
            <rFont val="Tahoma"/>
            <family val="2"/>
          </rPr>
          <t>INSERIRE TOTALE NR. CONCESSIONI RIPORTATO IN BOLLETTA</t>
        </r>
      </text>
    </comment>
    <comment ref="O32" authorId="0" shapeId="0" xr:uid="{CFF5BDBA-0DEB-4AE0-BEC4-C0DC69E84491}">
      <text>
        <r>
          <rPr>
            <b/>
            <sz val="12"/>
            <color indexed="57"/>
            <rFont val="Tahoma"/>
            <family val="2"/>
          </rPr>
          <t>INSERIRE NR. CONCESSIONI PER TIPOLOGIA</t>
        </r>
      </text>
    </comment>
    <comment ref="P32" authorId="0" shapeId="0" xr:uid="{B94EE2B1-C62A-41E0-9863-FDD43FFCF258}">
      <text>
        <r>
          <rPr>
            <b/>
            <sz val="14"/>
            <color indexed="57"/>
            <rFont val="Tahoma"/>
            <family val="2"/>
          </rPr>
          <t>INSERIRE TIPOLOGIA DI CONCESSIONE IN BASE AL MENU' A TENDINA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3" authorId="0" shapeId="0" xr:uid="{0129B066-BC64-4C32-BBB4-92BDB9303B0C}">
      <text>
        <r>
          <rPr>
            <b/>
            <sz val="12"/>
            <color indexed="57"/>
            <rFont val="Tahoma"/>
            <family val="2"/>
          </rPr>
          <t>INSERIRE NR. CONCESSIONI PER TIPOLOGIA</t>
        </r>
      </text>
    </comment>
    <comment ref="P33" authorId="0" shapeId="0" xr:uid="{4CD47BBC-EA86-4A7C-83E5-8DEDAB9F588D}">
      <text>
        <r>
          <rPr>
            <b/>
            <sz val="14"/>
            <color indexed="57"/>
            <rFont val="Tahoma"/>
            <family val="2"/>
          </rPr>
          <t>INSERIRE TIPOLOGIA DI CONCESSIONE IN BASE AL MENU' A TENDINA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4" authorId="0" shapeId="0" xr:uid="{7164C3B5-57C9-4768-A4A6-8E1F9BFD5439}">
      <text>
        <r>
          <rPr>
            <b/>
            <sz val="12"/>
            <color indexed="57"/>
            <rFont val="Tahoma"/>
            <family val="2"/>
          </rPr>
          <t>INSERIRE NR. CONCESSIONI PER TIPOLOGIA</t>
        </r>
      </text>
    </comment>
    <comment ref="P34" authorId="0" shapeId="0" xr:uid="{6EC9E368-B470-4721-8C6B-AE281546E677}">
      <text>
        <r>
          <rPr>
            <b/>
            <sz val="14"/>
            <color indexed="57"/>
            <rFont val="Tahoma"/>
            <family val="2"/>
          </rPr>
          <t>INSERIRE TIPOLOGIA DI CONCESSIONE IN BASE AL MENU' A TENDINA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5" authorId="0" shapeId="0" xr:uid="{FFD3801C-B265-454D-BB2D-0B78554A7ECA}">
      <text>
        <r>
          <rPr>
            <b/>
            <sz val="12"/>
            <color indexed="57"/>
            <rFont val="Tahoma"/>
            <family val="2"/>
          </rPr>
          <t>INSERIRE NR. CONCESSIONI PER TIPOLOGIA</t>
        </r>
      </text>
    </comment>
    <comment ref="P35" authorId="0" shapeId="0" xr:uid="{7427B57A-2559-4070-8B4C-56E039FE02F6}">
      <text>
        <r>
          <rPr>
            <b/>
            <sz val="14"/>
            <color indexed="57"/>
            <rFont val="Tahoma"/>
            <family val="2"/>
          </rPr>
          <t>INSERIRE TIPOLOGIA DI CONCESSIONE IN BASE AL MENU' A TENDINA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6" authorId="0" shapeId="0" xr:uid="{46C2E3C3-D142-4A8A-A343-A53138371DE9}">
      <text>
        <r>
          <rPr>
            <b/>
            <sz val="12"/>
            <color indexed="57"/>
            <rFont val="Tahoma"/>
            <family val="2"/>
          </rPr>
          <t>INSERIRE NR. CONCESSIONI PER TIPOLOGIA</t>
        </r>
      </text>
    </comment>
    <comment ref="P36" authorId="0" shapeId="0" xr:uid="{B75AF406-AE91-4A4A-9486-FFE2FDA28380}">
      <text>
        <r>
          <rPr>
            <b/>
            <sz val="14"/>
            <color indexed="57"/>
            <rFont val="Tahoma"/>
            <family val="2"/>
          </rPr>
          <t>INSERIRE TIPOLOGIA DI CONCESSIONE IN BASE AL MENU' A TENDINA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7" authorId="0" shapeId="0" xr:uid="{2AD5127B-6D5D-424C-8260-8CFC0F6339A5}">
      <text>
        <r>
          <rPr>
            <b/>
            <sz val="14"/>
            <color indexed="57"/>
            <rFont val="Tahoma"/>
            <family val="2"/>
          </rPr>
          <t>INSERIRE TOTALE CONSUMO RILEVATO (MC)</t>
        </r>
      </text>
    </comment>
    <comment ref="O37" authorId="0" shapeId="0" xr:uid="{88C942A2-FA71-4CBA-9999-6DE71C796D9A}">
      <text>
        <r>
          <rPr>
            <b/>
            <sz val="12"/>
            <color indexed="57"/>
            <rFont val="Tahoma"/>
            <family val="2"/>
          </rPr>
          <t>INSERIRE NR. CONCESSIONI PER TIPOLOGIA</t>
        </r>
      </text>
    </comment>
    <comment ref="P37" authorId="0" shapeId="0" xr:uid="{6F8EFFBB-1157-4E99-A3E8-7BD2384EF379}">
      <text>
        <r>
          <rPr>
            <b/>
            <sz val="14"/>
            <color indexed="57"/>
            <rFont val="Tahoma"/>
            <family val="2"/>
          </rPr>
          <t>INSERIRE TIPOLOGIA DI CONCESSIONE IN BASE AL MENU' A TENDINA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8" authorId="0" shapeId="0" xr:uid="{1ECA085C-6A7A-4E81-8ACF-3AD72A734125}">
      <text>
        <r>
          <rPr>
            <b/>
            <sz val="14"/>
            <color indexed="57"/>
            <rFont val="Tahoma"/>
            <family val="2"/>
          </rPr>
          <t>INSERIRE TOTALE CONSUMO STIMATO (MC)</t>
        </r>
      </text>
    </comment>
    <comment ref="O38" authorId="0" shapeId="0" xr:uid="{08F6486B-3D2A-4E0C-B645-0196142DA257}">
      <text>
        <r>
          <rPr>
            <b/>
            <sz val="12"/>
            <color indexed="57"/>
            <rFont val="Tahoma"/>
            <family val="2"/>
          </rPr>
          <t>INSERIRE NR. CONCESSIONI PER TIPOLOGIA</t>
        </r>
      </text>
    </comment>
    <comment ref="P38" authorId="0" shapeId="0" xr:uid="{F0F1FC99-322E-449D-A4E1-E0711E8DD0BA}">
      <text>
        <r>
          <rPr>
            <b/>
            <sz val="14"/>
            <color indexed="57"/>
            <rFont val="Tahoma"/>
            <family val="2"/>
          </rPr>
          <t>INSERIRE TIPOLOGIA DI CONCESSIONE IN BASE AL MENU' A TENDINA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9" authorId="0" shapeId="0" xr:uid="{18DFD018-3AEF-41A7-9C20-486A73C6A65E}">
      <text>
        <r>
          <rPr>
            <b/>
            <sz val="12"/>
            <color indexed="57"/>
            <rFont val="Tahoma"/>
            <family val="2"/>
          </rPr>
          <t>INSERIRE NR. CONCESSIONI PER TIPOLOGIA</t>
        </r>
      </text>
    </comment>
    <comment ref="P39" authorId="0" shapeId="0" xr:uid="{5041BDCE-4E28-4B42-BFBC-6B62F9EAB152}">
      <text>
        <r>
          <rPr>
            <b/>
            <sz val="14"/>
            <color indexed="57"/>
            <rFont val="Tahoma"/>
            <family val="2"/>
          </rPr>
          <t>INSERIRE TIPOLOGIA DI CONCESSIONE IN BASE AL MENU' A TENDINA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0" authorId="0" shapeId="0" xr:uid="{D8ECAA8E-8B5F-4375-BCA5-43126ED7D3DF}">
      <text>
        <r>
          <rPr>
            <b/>
            <sz val="12"/>
            <color indexed="57"/>
            <rFont val="Tahoma"/>
            <family val="2"/>
          </rPr>
          <t>INSERIRE NR. CONCESSIONI PER TIPOLOGIA</t>
        </r>
      </text>
    </comment>
    <comment ref="P40" authorId="0" shapeId="0" xr:uid="{9413D320-6A18-4261-8FA6-F4A92B7D6A05}">
      <text>
        <r>
          <rPr>
            <b/>
            <sz val="14"/>
            <color indexed="57"/>
            <rFont val="Tahoma"/>
            <family val="2"/>
          </rPr>
          <t>INSERIRE TIPOLOGIA DI CONCESSIONE IN BASE AL MENU' A TENDINA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1" authorId="0" shapeId="0" xr:uid="{EA2B2A07-49A8-4264-AE54-CAE7A2495BDF}">
      <text>
        <r>
          <rPr>
            <b/>
            <sz val="14"/>
            <color indexed="57"/>
            <rFont val="Tahoma"/>
            <family val="2"/>
          </rPr>
          <t>INSERIRE TOTALE COMPONENTI RESIDENTI RIPORTATO IN BOLLETTA</t>
        </r>
      </text>
    </comment>
    <comment ref="O42" authorId="1" shapeId="0" xr:uid="{68BB5C32-9E47-4EC0-8454-5BB9CBA33FE8}">
      <text>
        <r>
          <rPr>
            <b/>
            <sz val="14"/>
            <color indexed="57"/>
            <rFont val="Tahoma"/>
            <family val="2"/>
          </rPr>
          <t>IL DATO SI AGGIORNA QUANDO VENGONO INSERITI GLI IMPORTI PER LA DEPURAZIONE</t>
        </r>
      </text>
    </comment>
    <comment ref="O43" authorId="1" shapeId="0" xr:uid="{1D4945AA-31AD-48BF-8E07-65840B0B147B}">
      <text>
        <r>
          <rPr>
            <b/>
            <sz val="14"/>
            <color indexed="57"/>
            <rFont val="Tahoma"/>
            <family val="2"/>
          </rPr>
          <t>IL DATO SI AGGIORNA QUANDO VENGONO INSERITI GLI IMPORTI PER LA FOGNATURA</t>
        </r>
      </text>
    </comment>
    <comment ref="R50" authorId="0" shapeId="0" xr:uid="{6D2FBF46-23B1-437C-B5CF-812A40CCD115}">
      <text>
        <r>
          <rPr>
            <b/>
            <sz val="14"/>
            <color indexed="57"/>
            <rFont val="Tahoma"/>
            <family val="2"/>
          </rPr>
          <t>INSERIRE IMPORTO Q.FISSA</t>
        </r>
      </text>
    </comment>
    <comment ref="R51" authorId="0" shapeId="0" xr:uid="{6DC20917-6E65-431C-89BD-9D54037DFFEA}">
      <text>
        <r>
          <rPr>
            <b/>
            <sz val="14"/>
            <color indexed="57"/>
            <rFont val="Tahoma"/>
            <family val="2"/>
          </rPr>
          <t>INSERIRE IMPORTO ACQUEDOTTO</t>
        </r>
      </text>
    </comment>
    <comment ref="R52" authorId="0" shapeId="0" xr:uid="{FFAA24D2-E854-4693-AF60-D82DE74EECB3}">
      <text>
        <r>
          <rPr>
            <b/>
            <sz val="14"/>
            <color indexed="57"/>
            <rFont val="Tahoma"/>
            <family val="2"/>
          </rPr>
          <t>INSERIRE IMPORTO ONERI PEREQUAZIONE</t>
        </r>
      </text>
    </comment>
    <comment ref="R53" authorId="0" shapeId="0" xr:uid="{049F4A5F-A480-432B-8716-62DD30E3FB93}">
      <text>
        <r>
          <rPr>
            <b/>
            <sz val="14"/>
            <color indexed="57"/>
            <rFont val="Tahoma"/>
            <family val="2"/>
          </rPr>
          <t xml:space="preserve">SE PRESENTE INSERIRE IMPORTO FOGNATURA 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R54" authorId="0" shapeId="0" xr:uid="{05831F87-BDCF-46AB-A6A9-2C26B3420974}">
      <text>
        <r>
          <rPr>
            <b/>
            <sz val="14"/>
            <color indexed="57"/>
            <rFont val="Tahoma"/>
            <family val="2"/>
          </rPr>
          <t>SE PRESENTE INSERIRE IMPORTO DEPURAZIONE</t>
        </r>
      </text>
    </comment>
    <comment ref="R55" authorId="0" shapeId="0" xr:uid="{7E055DE0-A2B9-4575-95FC-112907E7876C}">
      <text>
        <r>
          <rPr>
            <b/>
            <sz val="14"/>
            <color indexed="57"/>
            <rFont val="Tahoma"/>
            <family val="2"/>
          </rPr>
          <t>SE PRESENTE INSERIRE IMPORTO "ALTRE PARTITE"</t>
        </r>
      </text>
    </comment>
    <comment ref="R56" authorId="0" shapeId="0" xr:uid="{5D014285-DD66-46AA-8292-D5436934B5EB}">
      <text>
        <r>
          <rPr>
            <b/>
            <sz val="14"/>
            <color indexed="57"/>
            <rFont val="Tahoma"/>
            <family val="2"/>
          </rPr>
          <t>SE PRESENTE INSERIRE IMPORTO ACCONTI BOLLETTE PRECEDENTI</t>
        </r>
      </text>
    </comment>
    <comment ref="P57" authorId="0" shapeId="0" xr:uid="{EF2688CF-CDC3-40D2-8200-E29265CC2359}">
      <text>
        <r>
          <rPr>
            <b/>
            <sz val="14"/>
            <color indexed="57"/>
            <rFont val="Tahoma"/>
            <family val="2"/>
          </rPr>
          <t>INSERIRE IMPORTO IMPONIBILE SU CUI VIENE CALCOLATA L'IVA</t>
        </r>
      </text>
    </comment>
    <comment ref="R57" authorId="0" shapeId="0" xr:uid="{D6A1E48A-7EF0-4BC3-A582-79DE28A2B124}">
      <text>
        <r>
          <rPr>
            <b/>
            <sz val="14"/>
            <color indexed="57"/>
            <rFont val="Tahoma"/>
            <family val="2"/>
          </rPr>
          <t xml:space="preserve">INSERIRE IMPORTO IVA </t>
        </r>
      </text>
    </comment>
    <comment ref="R59" authorId="0" shapeId="0" xr:uid="{542BF83A-2EA2-4750-97F1-51A465F01719}">
      <text>
        <r>
          <rPr>
            <b/>
            <sz val="14"/>
            <color indexed="57"/>
            <rFont val="Tahoma"/>
            <family val="2"/>
          </rPr>
          <t>INSERIRE IMPORTO TOTALE BOLLETTA</t>
        </r>
      </text>
    </comment>
    <comment ref="AI65" authorId="0" shapeId="0" xr:uid="{61E4A7BE-A65A-4E17-A07C-430704F39C1C}">
      <text>
        <r>
          <rPr>
            <b/>
            <sz val="9"/>
            <color indexed="81"/>
            <rFont val="Tahoma"/>
            <family val="2"/>
          </rPr>
          <t>Laura Pauletti:</t>
        </r>
        <r>
          <rPr>
            <sz val="9"/>
            <color indexed="81"/>
            <rFont val="Tahoma"/>
            <family val="2"/>
          </rPr>
          <t xml:space="preserve">
NON RIESCO A CAPIRE A COSA SERVE QUESTA FORMULA</t>
        </r>
      </text>
    </comment>
    <comment ref="I68" authorId="2" shapeId="0" xr:uid="{2112ED42-1B49-4212-8F71-1B93E5B5F6F5}">
      <text>
        <r>
          <rPr>
            <b/>
            <sz val="8"/>
            <color indexed="81"/>
            <rFont val="Tahoma"/>
            <family val="2"/>
          </rPr>
          <t>Tipo di Tariffa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9" authorId="2" shapeId="0" xr:uid="{441AD3FB-1A3A-45EB-9383-9DE91E141AD2}">
      <text>
        <r>
          <rPr>
            <b/>
            <sz val="8"/>
            <color indexed="81"/>
            <rFont val="Tahoma"/>
            <family val="2"/>
          </rPr>
          <t>Tipo di Tariffa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0" authorId="2" shapeId="0" xr:uid="{AC0067D9-25D8-4C0F-B9BC-248DF6CC82FA}">
      <text>
        <r>
          <rPr>
            <b/>
            <sz val="8"/>
            <color indexed="81"/>
            <rFont val="Tahoma"/>
            <family val="2"/>
          </rPr>
          <t>Tipo di Tariffa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1" authorId="2" shapeId="0" xr:uid="{8CB5E9D7-3150-4CAC-AF2C-F2425CEEE633}">
      <text>
        <r>
          <rPr>
            <b/>
            <sz val="8"/>
            <color indexed="81"/>
            <rFont val="Tahoma"/>
            <family val="2"/>
          </rPr>
          <t>Tipo di Tariffa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2" authorId="2" shapeId="0" xr:uid="{FB10B085-02DD-4F12-96AE-3C97EB5F5C05}">
      <text>
        <r>
          <rPr>
            <b/>
            <sz val="8"/>
            <color indexed="81"/>
            <rFont val="Tahoma"/>
            <family val="2"/>
          </rPr>
          <t>Tipo di Tariffa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3" authorId="2" shapeId="0" xr:uid="{E1AED304-BEB1-4C81-B947-775E491E5080}">
      <text>
        <r>
          <rPr>
            <b/>
            <sz val="8"/>
            <color indexed="81"/>
            <rFont val="Tahoma"/>
            <family val="2"/>
          </rPr>
          <t>Tipo di Tariffa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4" authorId="2" shapeId="0" xr:uid="{2EE0406D-EED1-427D-BB41-EAE2292B8B90}">
      <text>
        <r>
          <rPr>
            <b/>
            <sz val="8"/>
            <color indexed="81"/>
            <rFont val="Tahoma"/>
            <family val="2"/>
          </rPr>
          <t>Tipo di Tariffa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5" authorId="2" shapeId="0" xr:uid="{3E42D4B8-3BDA-4886-B626-719F16E11877}">
      <text>
        <r>
          <rPr>
            <b/>
            <sz val="8"/>
            <color indexed="81"/>
            <rFont val="Tahoma"/>
            <family val="2"/>
          </rPr>
          <t>Tipo di Tariffa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6" authorId="2" shapeId="0" xr:uid="{9A3A9FAC-1DC5-4C23-A349-58CCA7D11D13}">
      <text>
        <r>
          <rPr>
            <b/>
            <sz val="8"/>
            <color indexed="81"/>
            <rFont val="Tahoma"/>
            <family val="2"/>
          </rPr>
          <t>Tipo di Tariffa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7" authorId="2" shapeId="0" xr:uid="{21B5E642-F7F8-4B9F-B8E0-F3023A5E3331}">
      <text>
        <r>
          <rPr>
            <b/>
            <sz val="8"/>
            <color indexed="81"/>
            <rFont val="Tahoma"/>
            <family val="2"/>
          </rPr>
          <t>Tipo di Tariffa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Laura Pauletti</author>
  </authors>
  <commentList>
    <comment ref="I5" authorId="0" shapeId="0" xr:uid="{8DC11555-A72F-4332-9C07-4A83D5B1DE5D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276 anziché 276</t>
        </r>
      </text>
    </comment>
    <comment ref="F9" authorId="0" shapeId="0" xr:uid="{C43778BE-354E-4DEC-B406-080D22AB8A0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questo...</t>
        </r>
      </text>
    </comment>
    <comment ref="I10" authorId="0" shapeId="0" xr:uid="{B10ED0A4-EDA0-4206-8E4C-14313D5072A3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276 anziché 276</t>
        </r>
      </text>
    </comment>
    <comment ref="M11" authorId="0" shapeId="0" xr:uid="{BABC8C67-E478-4A97-9043-C9761D31DFC0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2" authorId="0" shapeId="0" xr:uid="{653EBAB2-1CE6-4EC6-984A-690A5941259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K13" authorId="0" shapeId="0" xr:uid="{697CB0FD-8AD3-4138-8197-D20DA2597D70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4" authorId="0" shapeId="0" xr:uid="{ACF7EFCE-D61A-4FBD-9DB5-5729FAA09B4C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5" authorId="0" shapeId="0" xr:uid="{B90A9E24-14A1-462A-BC64-57C3D06EDC16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6" authorId="0" shapeId="0" xr:uid="{FC41957C-F09B-43BF-99E1-7502BB86BBCA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7" authorId="0" shapeId="0" xr:uid="{E60EA427-8F93-4F72-ADA2-91AE77D93772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8" authorId="0" shapeId="0" xr:uid="{3E46E9B0-BEF6-41F9-B3A4-735381CC401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9" authorId="0" shapeId="0" xr:uid="{E09EB0C6-A304-4E4A-BC83-D24DAC30388F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20" authorId="0" shapeId="0" xr:uid="{7B85A512-6F79-467C-9FD0-CDB3741E1F9A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21" authorId="0" shapeId="0" xr:uid="{0744D9CA-DB25-47F9-BAFB-53CEEE516311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22" authorId="0" shapeId="0" xr:uid="{66518DA5-272F-40AE-83DD-5495DD76F9F8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23" authorId="0" shapeId="0" xr:uid="{720E320B-F306-4273-8A61-34E205AA0DC3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24" authorId="0" shapeId="0" xr:uid="{67A2689D-FEFC-46BD-9F66-7B84620D3FD8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G26" authorId="0" shapeId="0" xr:uid="{E7FEE699-D430-44E9-AA28-B72747FFC82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questo...</t>
        </r>
      </text>
    </comment>
    <comment ref="F27" authorId="0" shapeId="0" xr:uid="{63FD8EB9-9FA5-4C5E-A042-C949EA44BA01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per distinguere da zootecnia, si potrebbe mettere una fascia più stretta 0-2000 e poi &gt;2000</t>
        </r>
      </text>
    </comment>
    <comment ref="G28" authorId="0" shapeId="0" xr:uid="{D0BD5B38-2D32-4FCB-9646-5103DCBD1B22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si potrebbe mettere facia più alta, 0-6000 e &gt;6.000</t>
        </r>
      </text>
    </comment>
    <comment ref="M30" authorId="0" shapeId="0" xr:uid="{8499D269-38CE-4B11-A037-EB15A8E5A90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31" authorId="0" shapeId="0" xr:uid="{AC96BD9E-090D-42B2-9E02-3EA46BD42650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32" authorId="0" shapeId="0" xr:uid="{96090B9B-5521-476A-ADB1-436A09FFCD47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K33" authorId="0" shapeId="0" xr:uid="{2D5FF642-CB3E-4CD1-A022-CF47A371DB27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34" authorId="0" shapeId="0" xr:uid="{F80E6168-851A-4A5F-9A12-DCEE87322E93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35" authorId="0" shapeId="0" xr:uid="{2F3780B6-B1E1-40DC-9E39-73C606EEEE4A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37" authorId="0" shapeId="0" xr:uid="{77706B4A-C2AC-48F0-9F2E-29EFB1455208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L38" authorId="0" shapeId="0" xr:uid="{9B6B696E-34E9-455C-8BB7-753795C80AB2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39" authorId="0" shapeId="0" xr:uid="{A95F7833-C05F-4BC8-A626-8E39301FF536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40" authorId="0" shapeId="0" xr:uid="{555EA024-3532-40E2-951F-584F0272A36D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41" authorId="0" shapeId="0" xr:uid="{70999F0E-F160-4400-A4A3-B1A95C6D1258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42" authorId="0" shapeId="0" xr:uid="{0E1E8643-27ED-4699-A89C-418877300AFD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43" authorId="0" shapeId="0" xr:uid="{98643F4A-2E23-490E-AED9-04ECE9D99C16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L44" authorId="0" shapeId="0" xr:uid="{7726EB8A-5CC2-465D-A00A-841A42388E58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45" authorId="0" shapeId="0" xr:uid="{D42F00A3-42A2-48B3-8E59-0283DBDB6F35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46" authorId="0" shapeId="0" xr:uid="{359A3D61-8265-48A3-B448-575A5B95697E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I50" authorId="0" shapeId="0" xr:uid="{4513D50E-07A5-42B6-96EB-EB5505F326ED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276 anziché 276</t>
        </r>
      </text>
    </comment>
    <comment ref="F54" authorId="0" shapeId="0" xr:uid="{54C40F00-FB94-4F0D-A267-2CEA45E4720E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questo...</t>
        </r>
      </text>
    </comment>
    <comment ref="I55" authorId="0" shapeId="0" xr:uid="{5BEE393D-3209-4922-8EF4-56DD499C6DCF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276 anziché 276</t>
        </r>
      </text>
    </comment>
    <comment ref="M56" authorId="0" shapeId="0" xr:uid="{743E67FA-69E8-4C52-9F90-7CACDAFB5983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57" authorId="0" shapeId="0" xr:uid="{C27B6753-2521-4E8F-9046-2796E1F9FA91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K58" authorId="0" shapeId="0" xr:uid="{CD68FB28-160D-4683-BC24-A9EBD01F18D4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59" authorId="0" shapeId="0" xr:uid="{B69C8F19-98F9-4B87-9322-6DEFD307462B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60" authorId="0" shapeId="0" xr:uid="{5CCC3D9D-8126-41B4-98D0-498581C031AA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61" authorId="0" shapeId="0" xr:uid="{468711DC-0536-4AC8-B6C6-1D03715D0225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62" authorId="0" shapeId="0" xr:uid="{9784E2B5-CED0-4B48-813F-19D01371DEE5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63" authorId="0" shapeId="0" xr:uid="{C873ED70-6D3C-4839-A23A-76F7016AFA5F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64" authorId="0" shapeId="0" xr:uid="{F0948578-966B-4049-BDAC-7417F11D954C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65" authorId="0" shapeId="0" xr:uid="{6671A49D-CA96-4A53-8E0C-DA25849E31A7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66" authorId="0" shapeId="0" xr:uid="{B0E29A60-F272-439C-8322-72741C18D63F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67" authorId="0" shapeId="0" xr:uid="{54D6093C-5B33-43EE-979C-DF7A2AF8E355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68" authorId="0" shapeId="0" xr:uid="{7CBBBF23-2ED9-4DB2-8143-924493686F5E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69" authorId="0" shapeId="0" xr:uid="{AF707CC9-79E7-4E04-8D6F-636DFEA08ECB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G71" authorId="0" shapeId="0" xr:uid="{C47924C0-4B73-4A82-90C5-F8090D94C15F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questo...</t>
        </r>
      </text>
    </comment>
    <comment ref="F72" authorId="0" shapeId="0" xr:uid="{49600B45-87B9-48A0-BA73-1E9C6D210667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per distinguere da zootecnia, si potrebbe mettere una fascia più stretta 0-2000 e poi &gt;2000</t>
        </r>
      </text>
    </comment>
    <comment ref="G73" authorId="0" shapeId="0" xr:uid="{7FC6D561-34D9-4A34-A36D-0D7373664E7E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si potrebbe mettere facia più alta, 0-6000 e &gt;6.000</t>
        </r>
      </text>
    </comment>
    <comment ref="M75" authorId="0" shapeId="0" xr:uid="{CFEFB008-8114-4A38-AC73-F418DA470DE6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76" authorId="0" shapeId="0" xr:uid="{A29307AB-5A30-4B5D-A019-21EF3517F7B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77" authorId="0" shapeId="0" xr:uid="{3B5F7049-C0C4-4426-AE9F-ED16F5699C8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K78" authorId="0" shapeId="0" xr:uid="{12357C8D-6212-48FB-AC22-9172625F532F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79" authorId="0" shapeId="0" xr:uid="{C0384EBD-F4B0-449A-A6A8-A20E1012C98E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80" authorId="0" shapeId="0" xr:uid="{F26B5AA3-0E95-471F-B4D2-FC4C32B0CC63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82" authorId="0" shapeId="0" xr:uid="{E6427D50-32CF-4394-9E76-BF9E215B7B90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L83" authorId="0" shapeId="0" xr:uid="{78450B6B-B857-4D7C-8828-7F08B3472576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84" authorId="0" shapeId="0" xr:uid="{2397B812-B42B-4C41-81E6-D2C4FD8D7C4E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85" authorId="0" shapeId="0" xr:uid="{078B6D81-4F09-4A83-BC4E-846B1D6320A0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86" authorId="0" shapeId="0" xr:uid="{6AF4FEDE-DC0E-45A5-B512-60D1BC564705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87" authorId="0" shapeId="0" xr:uid="{D06545E7-AB4E-4286-A699-517D373194E7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88" authorId="0" shapeId="0" xr:uid="{17B84F27-8655-49E9-AF34-5B1864851EF7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L89" authorId="0" shapeId="0" xr:uid="{BAAF7A02-6A5C-46A2-9055-0BD4DF468823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90" authorId="0" shapeId="0" xr:uid="{FB4C47E5-E056-4D33-B37F-017ADC1A1202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91" authorId="0" shapeId="0" xr:uid="{D7C6F8BC-BAD7-4303-B835-17EF1CDF4EAB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I95" authorId="0" shapeId="0" xr:uid="{268BB0B0-485D-4E93-AF07-A40851484DF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276 anziché 276</t>
        </r>
      </text>
    </comment>
    <comment ref="F99" authorId="0" shapeId="0" xr:uid="{FBA20706-C1D8-4437-BD18-861968135C2F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questo...</t>
        </r>
      </text>
    </comment>
    <comment ref="I100" authorId="0" shapeId="0" xr:uid="{09D32022-4FA9-4138-8C4E-4E9840DEAA2A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276 anziché 276</t>
        </r>
      </text>
    </comment>
    <comment ref="M101" authorId="0" shapeId="0" xr:uid="{6F7A4976-FDFE-43C9-BD36-8E0B4A8E180A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02" authorId="0" shapeId="0" xr:uid="{DA25B26D-02A9-48A4-A6F1-CCF271444FDA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K103" authorId="0" shapeId="0" xr:uid="{B0E8FD1F-0CF0-4BA9-B5EA-144052467D9F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04" authorId="0" shapeId="0" xr:uid="{8BA2426A-B830-43A1-8F4C-73DB8832BC51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05" authorId="0" shapeId="0" xr:uid="{D7FA7CE8-17D1-417D-A69B-E243E9C39575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06" authorId="0" shapeId="0" xr:uid="{9C5D6F22-7FAD-43E4-84FD-5DF33ACE6ECD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07" authorId="0" shapeId="0" xr:uid="{397D7A34-D7D6-4E26-89D0-5BB90ED2A540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08" authorId="0" shapeId="0" xr:uid="{B84E989D-AB75-4CC6-BAA5-287A3CD8567B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09" authorId="0" shapeId="0" xr:uid="{A98877A4-AAE6-4C61-B778-8633FA000160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110" authorId="0" shapeId="0" xr:uid="{55721473-B7AE-4115-9D0E-AF56F8BDE695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111" authorId="0" shapeId="0" xr:uid="{1EEDEB82-15C5-4225-B407-90ADFEFA08DC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12" authorId="0" shapeId="0" xr:uid="{94891CBD-FEEA-4E73-9DAD-6AC6E9C74025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113" authorId="0" shapeId="0" xr:uid="{D876CB45-AD91-480B-B2F6-EC88829085B6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14" authorId="0" shapeId="0" xr:uid="{6241AF6E-015C-4643-ACF9-CE3233CDBAEA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G116" authorId="0" shapeId="0" xr:uid="{42C39915-143B-4CFA-9169-84367079BDB5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questo...</t>
        </r>
      </text>
    </comment>
    <comment ref="F117" authorId="0" shapeId="0" xr:uid="{A62A1975-3AE9-41F5-BD30-C4CDB8D3F434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per distinguere da zootecnia, si potrebbe mettere una fascia più stretta 0-2000 e poi &gt;2000</t>
        </r>
      </text>
    </comment>
    <comment ref="G118" authorId="0" shapeId="0" xr:uid="{657B573D-5983-4A98-819F-75927AB592EA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si potrebbe mettere facia più alta, 0-6000 e &gt;6.000</t>
        </r>
      </text>
    </comment>
    <comment ref="M120" authorId="0" shapeId="0" xr:uid="{45C274AA-0390-469F-962A-0B0076CAC7F5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121" authorId="0" shapeId="0" xr:uid="{A7645B98-9218-4688-B558-CAE2C8A9E940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122" authorId="0" shapeId="0" xr:uid="{7712A3BF-CB58-44BF-B62F-3B8B455447A4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K123" authorId="0" shapeId="0" xr:uid="{C621477F-3A2F-4815-803C-94C5692D632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124" authorId="0" shapeId="0" xr:uid="{63C3F45F-58D4-423E-959F-087F9CAB4846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125" authorId="0" shapeId="0" xr:uid="{4A3F0FCA-82E6-426D-8DA6-5C532A592052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127" authorId="0" shapeId="0" xr:uid="{B1782C6E-841A-4CB2-9B0A-1B1B95CFEDF7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L128" authorId="0" shapeId="0" xr:uid="{F0F386A0-0E16-4B2D-AEA3-FE5D4DFF8E94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129" authorId="0" shapeId="0" xr:uid="{5C8BCE3C-263F-4C4F-9E21-4FF3A4E2173C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130" authorId="0" shapeId="0" xr:uid="{57ABFFC3-B7B4-4B0D-97A5-6650EA53A575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131" authorId="0" shapeId="0" xr:uid="{E8E66854-9D02-4551-BE92-1885DC00342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132" authorId="0" shapeId="0" xr:uid="{7F680C9F-3AE0-483D-8CA8-62A76C299A3E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133" authorId="0" shapeId="0" xr:uid="{51F9049B-A4F4-4A85-ACEF-5771BDF7C62C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L134" authorId="0" shapeId="0" xr:uid="{ABD7A75F-3CB3-4782-A109-0DAD35E3A69B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135" authorId="0" shapeId="0" xr:uid="{E2E1621F-D2FD-4DD6-B8A9-E685F9FA283D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136" authorId="0" shapeId="0" xr:uid="{B8F2D59A-989D-44AF-8A8E-7C71C2D51FAF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I140" authorId="0" shapeId="0" xr:uid="{8A532BF8-A404-498D-8026-F668B4FA8AE5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276 anziché 276</t>
        </r>
      </text>
    </comment>
    <comment ref="F144" authorId="0" shapeId="0" xr:uid="{BC00DB94-B219-462E-AB86-B7A6B3F4247C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questo...</t>
        </r>
      </text>
    </comment>
    <comment ref="I145" authorId="0" shapeId="0" xr:uid="{EFC98611-33EA-4338-96AE-DEC2FCBD654C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276 anziché 276</t>
        </r>
      </text>
    </comment>
    <comment ref="M146" authorId="0" shapeId="0" xr:uid="{66706A9C-E3CA-4543-98D7-8CD10CC71003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47" authorId="0" shapeId="0" xr:uid="{9DB5E8A7-4678-4332-A3F9-E63F3EDA8623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K148" authorId="0" shapeId="0" xr:uid="{BEE6CE90-6F3D-44BC-A396-57269C644685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49" authorId="0" shapeId="0" xr:uid="{D9D4B037-57FE-4AB5-8314-0F5F22400178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50" authorId="0" shapeId="0" xr:uid="{127F91C0-618E-43C9-A055-251358113DF0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51" authorId="0" shapeId="0" xr:uid="{399C797A-0728-43C3-8A45-AB1784B2892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52" authorId="0" shapeId="0" xr:uid="{1DE0CA27-5BB3-448A-9674-93F004833323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53" authorId="0" shapeId="0" xr:uid="{61F04BEB-5B8B-4F33-A4F2-813D0B4E5DF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54" authorId="0" shapeId="0" xr:uid="{496633B8-CAD4-4C1D-9904-8B71253047CE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155" authorId="0" shapeId="0" xr:uid="{C2C2536E-A686-4B05-8B57-64A1CD252193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156" authorId="0" shapeId="0" xr:uid="{8209B68C-D93C-4D77-A1BE-2667AD84EC1E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57" authorId="0" shapeId="0" xr:uid="{BAA27F1E-8380-4C85-8053-2A49262AE99D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158" authorId="0" shapeId="0" xr:uid="{F687D619-102E-4E30-8472-167D11ABABB5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59" authorId="0" shapeId="0" xr:uid="{8BB92B29-24CB-463C-9933-EAD123B21EFD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G161" authorId="0" shapeId="0" xr:uid="{65EFF80B-516D-4F15-BB47-F37C609EA70E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questo...</t>
        </r>
      </text>
    </comment>
    <comment ref="F162" authorId="0" shapeId="0" xr:uid="{83E0F2E1-AA5E-42E9-95F9-B4F7352614C8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per distinguere da zootecnia, si potrebbe mettere una fascia più stretta 0-2000 e poi &gt;2000</t>
        </r>
      </text>
    </comment>
    <comment ref="G163" authorId="0" shapeId="0" xr:uid="{9AE3F2BC-A6C5-4D41-AD38-1B63F77B87F1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si potrebbe mettere facia più alta, 0-6000 e &gt;6.000</t>
        </r>
      </text>
    </comment>
    <comment ref="M165" authorId="0" shapeId="0" xr:uid="{DDBD778E-28D5-46F9-92A2-962090E4BFEA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166" authorId="0" shapeId="0" xr:uid="{62AC3B78-8FB3-4A93-AE71-67D1EFECBAB0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167" authorId="0" shapeId="0" xr:uid="{7560C5E8-432C-4CBA-BCB5-275C11A47C38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K168" authorId="0" shapeId="0" xr:uid="{4C7456B4-7CA9-4CDF-866B-B2BF6E76416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169" authorId="0" shapeId="0" xr:uid="{5D79ED55-35FA-4A1D-802C-A6FDE01B137A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170" authorId="0" shapeId="0" xr:uid="{4EFB0910-E683-4F25-A280-20397AE83E38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172" authorId="0" shapeId="0" xr:uid="{EDE45026-167E-44DE-BF49-0F5838880CB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L173" authorId="0" shapeId="0" xr:uid="{A0E9DF2B-2679-424C-987A-107081BA5B40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174" authorId="0" shapeId="0" xr:uid="{C6B989B5-C68A-4292-BE63-D8FE5BF749BD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175" authorId="0" shapeId="0" xr:uid="{57AFE199-0658-45C5-A7FE-97C5B6B71B86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176" authorId="0" shapeId="0" xr:uid="{D5A738D6-25FE-49C3-BF46-2AC40E38139E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177" authorId="0" shapeId="0" xr:uid="{C9CF8921-E27B-4A5B-979A-8E83F2C6746C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178" authorId="0" shapeId="0" xr:uid="{66BC6B18-D0E7-473F-B5D8-915E27FD9D1B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L179" authorId="0" shapeId="0" xr:uid="{4270901C-C2DE-4820-BBF6-BC2E9E98C7BC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180" authorId="0" shapeId="0" xr:uid="{9105C20D-CC18-4386-8591-49B63C5BDF2D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181" authorId="0" shapeId="0" xr:uid="{EF635BFF-13F2-4451-85A5-0267C7F0B86E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I185" authorId="0" shapeId="0" xr:uid="{92A01ADD-5200-49D1-B7DE-02E9AF123A6F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276 anziché 276</t>
        </r>
      </text>
    </comment>
    <comment ref="F189" authorId="0" shapeId="0" xr:uid="{1CC2FB4B-EF86-4322-B9C4-415B01F37805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questo...</t>
        </r>
      </text>
    </comment>
    <comment ref="I190" authorId="0" shapeId="0" xr:uid="{75523A72-3361-47AE-8F4D-C2FBFE132CC8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276 anziché 276</t>
        </r>
      </text>
    </comment>
    <comment ref="M191" authorId="0" shapeId="0" xr:uid="{59D068B0-9694-4D68-8632-0643B0EE261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92" authorId="0" shapeId="0" xr:uid="{5282D1E0-739B-4A71-B548-E28501E78A6D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K193" authorId="0" shapeId="0" xr:uid="{5587D02A-5345-499A-B584-F4F5172139FA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94" authorId="0" shapeId="0" xr:uid="{19E1849B-B3A1-4452-8416-71C7C69D6DED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95" authorId="0" shapeId="0" xr:uid="{5C3DE431-3FD7-42DF-AF69-E351A05688BE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96" authorId="0" shapeId="0" xr:uid="{7CD40D44-251F-4E0B-93B4-1AF4212F5A0D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97" authorId="0" shapeId="0" xr:uid="{19263326-960B-4608-89B7-8FB786715393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98" authorId="0" shapeId="0" xr:uid="{CFB478A6-368B-4F20-9FD8-E793C0EB58B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199" authorId="0" shapeId="0" xr:uid="{9BC14FAE-F5D0-454E-AAC8-361E419D154A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200" authorId="0" shapeId="0" xr:uid="{14D0B5C4-6C43-4A1C-B13D-F22B952EA8B4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201" authorId="0" shapeId="0" xr:uid="{8A2F36CE-8E41-4A37-B487-402B2F23E45E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202" authorId="0" shapeId="0" xr:uid="{DFE238CA-2649-4D95-BDF9-B03851CB1D6C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203" authorId="0" shapeId="0" xr:uid="{241E6DCF-203C-44DD-B1A6-51E1A5165BB5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204" authorId="0" shapeId="0" xr:uid="{04065BDB-1402-44A3-A5D0-945505C41F33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G206" authorId="0" shapeId="0" xr:uid="{A7DDB7A6-B63C-427E-8A4D-FF9B238A4578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questo...</t>
        </r>
      </text>
    </comment>
    <comment ref="F207" authorId="0" shapeId="0" xr:uid="{5869CE45-7338-4209-B1D7-BFDF2AC5BD65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per distinguere da zootecnia, si potrebbe mettere una fascia più stretta 0-2000 e poi &gt;2000</t>
        </r>
      </text>
    </comment>
    <comment ref="G208" authorId="0" shapeId="0" xr:uid="{9B1A71E5-2909-407F-9A74-828794B7D1F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si potrebbe mettere facia più alta, 0-6000 e &gt;6.000</t>
        </r>
      </text>
    </comment>
    <comment ref="M210" authorId="0" shapeId="0" xr:uid="{DCC7ADB2-24D2-4F34-AE7B-AF93261F0007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211" authorId="0" shapeId="0" xr:uid="{2223185A-28F4-4613-A36A-CC76BFCE576A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212" authorId="0" shapeId="0" xr:uid="{DB2861A7-25B1-4D31-8547-46D94179BB8B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K213" authorId="0" shapeId="0" xr:uid="{51C3A955-65E7-4230-A64B-9026941A8F3D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214" authorId="0" shapeId="0" xr:uid="{26CBF58F-6EEF-48AF-92F7-BAE96182D7A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215" authorId="0" shapeId="0" xr:uid="{DE5B76C8-DC33-426D-9FAC-8748CDB47072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217" authorId="0" shapeId="0" xr:uid="{E96C90FE-3F5C-4D0F-BAB4-4487040F90E0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L218" authorId="0" shapeId="0" xr:uid="{E22F1967-4091-4D7D-B8D7-2516E412B536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219" authorId="0" shapeId="0" xr:uid="{3EA2B741-3CB5-4230-8724-8BA49315650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220" authorId="0" shapeId="0" xr:uid="{C26852AB-591A-4D8B-B63F-E4A2395AC558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221" authorId="0" shapeId="0" xr:uid="{2A3BA85F-8D70-4550-856B-2FB7045D8B1B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222" authorId="0" shapeId="0" xr:uid="{EE1CB047-B7EA-4C85-B6B9-1D05D56A0665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223" authorId="0" shapeId="0" xr:uid="{F13E907A-D598-4EBD-9B62-1E4914C49C48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L224" authorId="0" shapeId="0" xr:uid="{22C4CDD4-1CD7-469E-A58B-15AB4642CE21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225" authorId="0" shapeId="0" xr:uid="{2AF73B6A-1D35-460E-B837-1FB4C8FA7871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226" authorId="0" shapeId="0" xr:uid="{9EBC79D9-25C8-44B3-99CA-0948D4A20795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I230" authorId="0" shapeId="0" xr:uid="{91FA1E34-A671-4599-A204-F1B3A07B7371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276 anziché 276</t>
        </r>
      </text>
    </comment>
    <comment ref="F234" authorId="0" shapeId="0" xr:uid="{73B15F9F-28F4-4419-8791-3B3EA3279C7C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questo...</t>
        </r>
      </text>
    </comment>
    <comment ref="I235" authorId="0" shapeId="0" xr:uid="{D6BCB012-E88D-4636-840D-41F7DA5702CF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276 anziché 276</t>
        </r>
      </text>
    </comment>
    <comment ref="M236" authorId="0" shapeId="0" xr:uid="{3A7DD26F-252F-4A26-8267-45870F6C9754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237" authorId="0" shapeId="0" xr:uid="{5CA8AEF5-C6FF-4730-918F-3386388A87DE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K238" authorId="0" shapeId="0" xr:uid="{90F89AD7-F24D-452A-B490-EEC21C93B7BE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239" authorId="0" shapeId="0" xr:uid="{DE231CDA-9E13-441A-839D-F527E3B02204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240" authorId="0" shapeId="0" xr:uid="{45A43967-4F39-4BB1-AD1D-96C1D43200CB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241" authorId="0" shapeId="0" xr:uid="{A745109B-773F-4CDA-B7D5-CE72BE4BD88B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242" authorId="0" shapeId="0" xr:uid="{B419D267-5309-4B2F-8BD4-8564D8C2F1BC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243" authorId="0" shapeId="0" xr:uid="{E001362F-9285-471A-90E8-1358DE72599B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244" authorId="0" shapeId="0" xr:uid="{F8C0E5CC-2C61-470E-87BA-63A04BCC003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245" authorId="0" shapeId="0" xr:uid="{6A237794-CB3B-4223-9A29-5E13BC3E061C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246" authorId="0" shapeId="0" xr:uid="{B5A918E9-7DAB-4BC0-A2F0-ADBE7F40F28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247" authorId="0" shapeId="0" xr:uid="{640EA100-69CC-40EC-B981-4541F47B97D5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248" authorId="0" shapeId="0" xr:uid="{984D02BE-D58F-4D70-A8EC-AB847E08BC3D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M249" authorId="0" shapeId="0" xr:uid="{72E826C8-5EA3-4BBF-A371-E53C82928306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G251" authorId="0" shapeId="0" xr:uid="{A869B852-EFB5-493C-A2D8-E5A14E5AB4EB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questo...</t>
        </r>
      </text>
    </comment>
    <comment ref="F252" authorId="0" shapeId="0" xr:uid="{C7F9FB42-2F8C-40F8-9368-D9E1170517A2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per distinguere da zootecnia, si potrebbe mettere una fascia più stretta 0-2000 e poi &gt;2000</t>
        </r>
      </text>
    </comment>
    <comment ref="G253" authorId="0" shapeId="0" xr:uid="{6ADB9BA6-2BC4-4A46-9F17-5B7BEDE2F31A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si potrebbe mettere facia più alta, 0-6000 e &gt;6.000</t>
        </r>
      </text>
    </comment>
    <comment ref="M255" authorId="0" shapeId="0" xr:uid="{25CD29B8-F54B-4684-82D7-4464CB9AC74F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256" authorId="0" shapeId="0" xr:uid="{C2FCF244-14FE-4C81-AE4C-A07930EB09EA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257" authorId="0" shapeId="0" xr:uid="{88693EB7-510A-4C4D-A865-5ED42C6A6233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K258" authorId="0" shapeId="0" xr:uid="{1A04BD53-7879-441D-A8C7-9BA32E00AD7F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259" authorId="0" shapeId="0" xr:uid="{59E68339-2E09-4596-9361-FF122ADE021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260" authorId="0" shapeId="0" xr:uid="{00AAFD99-2699-42BA-9AB0-3EED88A30D4E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262" authorId="0" shapeId="0" xr:uid="{76698AD9-0197-48C9-83E0-BA232AE43303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L263" authorId="0" shapeId="0" xr:uid="{21D4FFE3-6038-4682-90CC-2C758F24B9A7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264" authorId="0" shapeId="0" xr:uid="{8CC2A143-CFAB-4EB2-82AE-3EB36B275783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265" authorId="0" shapeId="0" xr:uid="{B5B5852B-6D38-4CA1-9700-A2DBFBDD26C1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266" authorId="0" shapeId="0" xr:uid="{0E8411A2-350A-4FC2-8E58-C40834ED379C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267" authorId="0" shapeId="0" xr:uid="{2074ECC5-1ED1-4D8D-A5A0-55972B14822D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268" authorId="0" shapeId="0" xr:uid="{AA1E238D-DB4F-4696-A640-8B3B1B673CB7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L269" authorId="0" shapeId="0" xr:uid="{7F721DA7-568A-46F6-84F1-56363B5C8B1F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 xml:space="preserve">metterei 0,35 per i primi 100 mc ad utenza, per i punti di pronto soccorso stagionali
</t>
        </r>
      </text>
    </comment>
    <comment ref="M270" authorId="0" shapeId="0" xr:uid="{F5948DF8-5FB3-4C58-837A-FE34CF2E4BF6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L271" authorId="0" shapeId="0" xr:uid="{A800B414-5F1E-4352-A87E-EB31051B6910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1,42
al posto di tutti i 1,38</t>
        </r>
      </text>
    </comment>
    <comment ref="I275" authorId="0" shapeId="0" xr:uid="{786E3354-1139-447A-A187-6A30BD913151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276 anziché 276</t>
        </r>
      </text>
    </comment>
    <comment ref="F279" authorId="0" shapeId="0" xr:uid="{7F6C0EB7-D91E-433D-8270-D36176C82737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questo...</t>
        </r>
      </text>
    </comment>
    <comment ref="I280" authorId="0" shapeId="0" xr:uid="{09208BEA-8BFF-41BE-BADF-277EB251C1EE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276 anziché 276</t>
        </r>
      </text>
    </comment>
    <comment ref="G296" authorId="0" shapeId="0" xr:uid="{621C9F52-0FB3-4072-B38E-AAE2AA254BF8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questo...</t>
        </r>
      </text>
    </comment>
    <comment ref="F297" authorId="0" shapeId="0" xr:uid="{57682A39-8A13-4381-8FD7-73B12B2F4B3D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per distinguere da zootecnia, si potrebbe mettere una fascia più stretta 0-2000 e poi &gt;2000</t>
        </r>
      </text>
    </comment>
    <comment ref="G298" authorId="0" shapeId="0" xr:uid="{CDFF2978-8AA2-4428-AD58-742F50C07655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si potrebbe mettere facia più alta, 0-6000 e &gt;6.000</t>
        </r>
      </text>
    </comment>
    <comment ref="I320" authorId="0" shapeId="0" xr:uid="{7E8FF2FD-0695-49FB-8275-319550F0DA92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276 anziché 276</t>
        </r>
      </text>
    </comment>
    <comment ref="F324" authorId="0" shapeId="0" xr:uid="{6FF084D7-CC33-41B6-87ED-91AFBE007AD8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questo...</t>
        </r>
      </text>
    </comment>
    <comment ref="I325" authorId="0" shapeId="0" xr:uid="{DC2AB870-F2AA-46D9-91CA-F2251FBF1EFA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276 anziché 276</t>
        </r>
      </text>
    </comment>
    <comment ref="D337" authorId="1" shapeId="0" xr:uid="{23815C64-CBAC-4385-ACE8-84E351780EB7}">
      <text>
        <r>
          <rPr>
            <b/>
            <sz val="9"/>
            <color indexed="81"/>
            <rFont val="Tahoma"/>
            <family val="2"/>
          </rPr>
          <t>Laura Pauletti:</t>
        </r>
        <r>
          <rPr>
            <sz val="9"/>
            <color indexed="81"/>
            <rFont val="Tahoma"/>
            <family val="2"/>
          </rPr>
          <t xml:space="preserve">
non ho cambiato la descrizione che sarebbe &lt;1000 perché creerebbe problemi per calcolo formula
</t>
        </r>
      </text>
    </comment>
    <comment ref="D338" authorId="1" shapeId="0" xr:uid="{445D4BBD-E6EC-41D2-BBD1-18F3620956C3}">
      <text>
        <r>
          <rPr>
            <b/>
            <sz val="9"/>
            <color indexed="81"/>
            <rFont val="Tahoma"/>
            <family val="2"/>
          </rPr>
          <t>Laura Pauletti:</t>
        </r>
        <r>
          <rPr>
            <sz val="9"/>
            <color indexed="81"/>
            <rFont val="Tahoma"/>
            <family val="2"/>
          </rPr>
          <t xml:space="preserve">
non ho cambiato la descrizione che sarebbe &gt;1000 perché creerebbe problemi per calcolo formula
</t>
        </r>
      </text>
    </comment>
    <comment ref="G341" authorId="0" shapeId="0" xr:uid="{82C6C8F9-F286-4B03-9A29-E532694AD7CD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questo...</t>
        </r>
      </text>
    </comment>
    <comment ref="F342" authorId="0" shapeId="0" xr:uid="{8FED005F-B9A3-4ACD-8AE6-8EC03FE78265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per distinguere da zootecnia, si potrebbe mettere una fascia più stretta 0-2000 e poi &gt;2000</t>
        </r>
      </text>
    </comment>
    <comment ref="G343" authorId="0" shapeId="0" xr:uid="{365894D3-49BE-43CD-AF6A-290990D4B4FB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si potrebbe mettere facia più alta, 0-6000 e &gt;6.000</t>
        </r>
      </text>
    </comment>
    <comment ref="I365" authorId="0" shapeId="0" xr:uid="{AE12C38A-540E-417C-8879-3068A43BDDE2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276 anziché 276</t>
        </r>
      </text>
    </comment>
    <comment ref="F369" authorId="0" shapeId="0" xr:uid="{2F6DEE09-B78E-49EC-89B6-3D6CE6F18458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questo...</t>
        </r>
      </text>
    </comment>
    <comment ref="I370" authorId="0" shapeId="0" xr:uid="{30A7C06D-E7B5-4C33-99CC-59EA868951EE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276 anziché 276</t>
        </r>
      </text>
    </comment>
    <comment ref="D382" authorId="1" shapeId="0" xr:uid="{DF848583-B3F8-4A88-B424-3C3B8AACE3FF}">
      <text>
        <r>
          <rPr>
            <b/>
            <sz val="9"/>
            <color indexed="81"/>
            <rFont val="Tahoma"/>
            <family val="2"/>
          </rPr>
          <t>Laura Pauletti:</t>
        </r>
        <r>
          <rPr>
            <sz val="9"/>
            <color indexed="81"/>
            <rFont val="Tahoma"/>
            <family val="2"/>
          </rPr>
          <t xml:space="preserve">
non ho cambiato la descrizione che sarebbe &lt;1000 perché creerebbe problemi per calcolo formula
</t>
        </r>
      </text>
    </comment>
    <comment ref="D383" authorId="1" shapeId="0" xr:uid="{329E0252-4328-4B1E-A3E3-4A8476AFF38D}">
      <text>
        <r>
          <rPr>
            <b/>
            <sz val="9"/>
            <color indexed="81"/>
            <rFont val="Tahoma"/>
            <family val="2"/>
          </rPr>
          <t>Laura Pauletti:</t>
        </r>
        <r>
          <rPr>
            <sz val="9"/>
            <color indexed="81"/>
            <rFont val="Tahoma"/>
            <family val="2"/>
          </rPr>
          <t xml:space="preserve">
non ho cambiato la descrizione che sarebbe &gt;1000 perché creerebbe problemi per calcolo formula
</t>
        </r>
      </text>
    </comment>
    <comment ref="G386" authorId="0" shapeId="0" xr:uid="{44F03996-BBB1-420E-960A-71927CE84529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metterei questo...</t>
        </r>
      </text>
    </comment>
    <comment ref="F387" authorId="0" shapeId="0" xr:uid="{9C94213B-3916-45E9-9A5E-E983D6039D58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per distinguere da zootecnia, si potrebbe mettere una fascia più stretta 0-2000 e poi &gt;2000</t>
        </r>
      </text>
    </comment>
    <comment ref="G388" authorId="0" shapeId="0" xr:uid="{ED050C31-63B7-42EE-9DD8-8BA0649D8BBA}">
      <text>
        <r>
          <rPr>
            <b/>
            <sz val="9"/>
            <color rgb="FF000000"/>
            <rFont val="Tahoma"/>
            <family val="2"/>
            <charset val="1"/>
          </rPr>
          <t xml:space="preserve">utente:
</t>
        </r>
        <r>
          <rPr>
            <sz val="9"/>
            <color rgb="FF000000"/>
            <rFont val="Tahoma"/>
            <family val="2"/>
            <charset val="1"/>
          </rPr>
          <t>si potrebbe mettere facia più alta, 0-6000 e &gt;6.000</t>
        </r>
      </text>
    </comment>
  </commentList>
</comments>
</file>

<file path=xl/sharedStrings.xml><?xml version="1.0" encoding="utf-8"?>
<sst xmlns="http://schemas.openxmlformats.org/spreadsheetml/2006/main" count="1261" uniqueCount="278">
  <si>
    <t>fine periodo</t>
  </si>
  <si>
    <t>SI</t>
  </si>
  <si>
    <t>Costo TOTALE</t>
  </si>
  <si>
    <t>Costo medio a mc</t>
  </si>
  <si>
    <t>UTENZA DOMESTICA RESIDENTE             CON 1 COMPONENTE</t>
  </si>
  <si>
    <t>UTENZA DOMESTICA RESIDENTE             CON 2 COMPONENTI</t>
  </si>
  <si>
    <t>UTENZA DOMESTICA RESIDENTE             CON 3 COMPONENTI</t>
  </si>
  <si>
    <t>UTENZA DOMESTICA RESIDENTE             CON 4 COMPONENTI</t>
  </si>
  <si>
    <t>UTENZA DOMESTICA RESIDENTE             CON 5 COMPONENTI</t>
  </si>
  <si>
    <t>UTENZA DOMESTICA RESIDENTE             CON 6 COMPONENTI</t>
  </si>
  <si>
    <t>UTENZA DOMESTICA  NON RESIDENTE</t>
  </si>
  <si>
    <t>UTENZA SERVIZI COMUNI DI CONDOMINIO (SCALE, GIARDINO, SCANTINATI,...) E PERTINENZE (GARAGE, CANTINA,…)</t>
  </si>
  <si>
    <t>CON USO IDRICO ESCLUSIVAMENTE CIVILE (idrotermosanitario)</t>
  </si>
  <si>
    <t>A BASSA IDROESIGENZA DI PROCESSO (consumi STD &lt; 1000 MC/ANNO)</t>
  </si>
  <si>
    <t>AD ALTA IDROESIGENZA DI PROCESSO (consumi STD &gt; 1000 MC/ANNO)</t>
  </si>
  <si>
    <t>ATTIVITA' ALIMENTARE (ortofrutta, pescheria, panifici, pasticcerie, gastronomie,…)</t>
  </si>
  <si>
    <t>PUBBLICO ESERCIZIO (bar, pub, ristorante, trattoria, mensa,…)</t>
  </si>
  <si>
    <t xml:space="preserve">ATTIVITA' RICETTIVA SENZA PISCINA (albergo, residence, colonia, campeggio,... escluso agriturismo) ANCHE EXTRALBERGHIERA </t>
  </si>
  <si>
    <t>ATTIVITA' RICETTIVA CON PISCINA  (albergo, residence, colonia, campeggio,... escluso agriturismo) ANCHE EXTRALBERGHIERA</t>
  </si>
  <si>
    <t>ATTIVITA' ESTETICO-SANITARIE (parrucchiere, barbiere, estetista, palestra fitness, studio medico, dentistico-odontoiatrico…)</t>
  </si>
  <si>
    <t>ATTIVITA' DI LAVANDERIA</t>
  </si>
  <si>
    <t>ATTIVITA' DI AUTOLAVAGGIO (anche con altre attività tipo distributore carburanti)</t>
  </si>
  <si>
    <t>ATTIVITA' DIVERSE A BASSA IDROESIGENZA DI PROCESSO (consumi STD &lt; 600 MC/ANNO)</t>
  </si>
  <si>
    <t>ATTIVITA' DIVERSE AD ALTA IDROESIGENZA DI PROCESSO (consumi STD &gt; 600 MC/ANNO)</t>
  </si>
  <si>
    <t>ATTIVITA' CON USO IDRICO ESCLUSIVAMENTE CIVILE (idrotermosanitario)</t>
  </si>
  <si>
    <t>ATTIVITA' AGRITURISTICA</t>
  </si>
  <si>
    <t>UTENZA RURALE CON USO IDRICO STAGIONALE ESCLUSIVAMENTE CIVILE (idrotermosanitario)</t>
  </si>
  <si>
    <t>ATTIVITA' ESCLUSIVAMENTE AGRICOLA</t>
  </si>
  <si>
    <t>ATTIVITA' ZOOTECNICA</t>
  </si>
  <si>
    <t>ATTIVITA' DI TRASFORMAZIONI PRODOTTI AGRO-ZOOTECNICI</t>
  </si>
  <si>
    <t>OSPEDALI</t>
  </si>
  <si>
    <t xml:space="preserve">CASE DI RIPOSO E ASSISTENZA come tutte mix </t>
  </si>
  <si>
    <t>PRESIDI DI SICUREZZA (posti di polizia, caserme militari, Vigili del Fuoco, basi protezione civile…)</t>
  </si>
  <si>
    <t>carceri</t>
  </si>
  <si>
    <t>SCUOLE PUBBLICHE E PRIVATE (asili, scuole di ogni ordine e grado, istituzioni professionali...)</t>
  </si>
  <si>
    <t>CONVITTI (comunità, conventi, centri di accoglienza,...)</t>
  </si>
  <si>
    <t>IDRANTI ANTINCENDIO</t>
  </si>
  <si>
    <t>UFFICI PUBBLICI</t>
  </si>
  <si>
    <t>SALE PUBBLICHE (auditorium, cinema, teatri, luoghi di culto, sale espositive e musei,…) E SEDI ONLUS/ASD/REGOLE</t>
  </si>
  <si>
    <t>IMPIANTI SPORTIVI DI NUOTO (con allaccio per piscina)</t>
  </si>
  <si>
    <t>IMPIANTI SPORTIVI INVERNALI DEL GHIACCIO (con allaccio per ghiaccio)</t>
  </si>
  <si>
    <t>ALTRI IMPIANTI SPORTIVI pubblici e privati</t>
  </si>
  <si>
    <t>MAGAZZINI PUBBLICI - ECOCENTRI - BAGNI PUBBLICI - AREE SOSTA ATTREZZATA CAMPER - altre utenze pubbliche</t>
  </si>
  <si>
    <t>IMPIANTI A SERVIZIO DEL VERDE PUBBLICO (aiuole e giardini, con irrigazione e giochi d'acqua) E CIMITERI</t>
  </si>
  <si>
    <t>ALLACCI TEMPORANEI PUBBLICI</t>
  </si>
  <si>
    <t>CANTIERI EDILI</t>
  </si>
  <si>
    <t>ALLACCI TEMPORANEI PRIVATI</t>
  </si>
  <si>
    <t xml:space="preserve">ADDIZIONALE </t>
  </si>
  <si>
    <t>DESCRIZIONE</t>
  </si>
  <si>
    <t>TIPOLOGIA UTENZA</t>
  </si>
  <si>
    <t>SOTTO TIPOLOGIA</t>
  </si>
  <si>
    <t>VOLUME AGEVOLATA</t>
  </si>
  <si>
    <t>VOLUME BASE</t>
  </si>
  <si>
    <t>VOLUME 1^ecc</t>
  </si>
  <si>
    <t>VOLUME 2^ecc</t>
  </si>
  <si>
    <t>VOLUME 3^ecc</t>
  </si>
  <si>
    <t>tariffa agevolata</t>
  </si>
  <si>
    <t>tariffa base</t>
  </si>
  <si>
    <t>tariffa 1^ecc</t>
  </si>
  <si>
    <t>tariffa 2^ecc</t>
  </si>
  <si>
    <t>tariffa 3^ecc</t>
  </si>
  <si>
    <t>quota fissa ACQ</t>
  </si>
  <si>
    <t>quota fissa FOGN</t>
  </si>
  <si>
    <t>quota fissa DEP</t>
  </si>
  <si>
    <t>tariffa FOGN</t>
  </si>
  <si>
    <t>tariffa DEP</t>
  </si>
  <si>
    <t>UTENZA DOMESTICA</t>
  </si>
  <si>
    <t>USI DOMESTICI</t>
  </si>
  <si>
    <t>a.1.1</t>
  </si>
  <si>
    <t>a.1.2</t>
  </si>
  <si>
    <t>a.1.3</t>
  </si>
  <si>
    <t>a.1.4</t>
  </si>
  <si>
    <t>a.1.5</t>
  </si>
  <si>
    <t>a.1.6</t>
  </si>
  <si>
    <t>a.2</t>
  </si>
  <si>
    <t>a.3</t>
  </si>
  <si>
    <r>
      <rPr>
        <b/>
        <sz val="12"/>
        <color rgb="FF000000"/>
        <rFont val="Calibri"/>
        <family val="2"/>
        <charset val="1"/>
      </rPr>
      <t xml:space="preserve">PRODUTTIVA SECONDARIA </t>
    </r>
    <r>
      <rPr>
        <sz val="12"/>
        <color rgb="FF000000"/>
        <rFont val="Calibri"/>
        <family val="2"/>
        <charset val="1"/>
      </rPr>
      <t>(USO INDUSTRIALE)</t>
    </r>
  </si>
  <si>
    <t>UTENZA PRODUTTIVA SECONDARIA (USO INDUSTRIALE)</t>
  </si>
  <si>
    <t>b.1</t>
  </si>
  <si>
    <t>b.2</t>
  </si>
  <si>
    <t>b.3</t>
  </si>
  <si>
    <r>
      <rPr>
        <b/>
        <sz val="12"/>
        <color rgb="FF000000"/>
        <rFont val="Calibri"/>
        <family val="2"/>
        <charset val="1"/>
      </rPr>
      <t>PRODUTTIVA TERZIARIA</t>
    </r>
    <r>
      <rPr>
        <sz val="12"/>
        <color rgb="FF000000"/>
        <rFont val="Calibri"/>
        <family val="2"/>
        <charset val="1"/>
      </rPr>
      <t xml:space="preserve"> (USO ARTIGIANALE E COMMERCIALE)</t>
    </r>
  </si>
  <si>
    <t>UTENZA PRODUTTIVA TERZIARIA (USO ARTIGIANALE E COMMERCIALE)</t>
  </si>
  <si>
    <t>c1</t>
  </si>
  <si>
    <t>c.2</t>
  </si>
  <si>
    <t>c.3</t>
  </si>
  <si>
    <t>c.4</t>
  </si>
  <si>
    <t>c.5</t>
  </si>
  <si>
    <t>c.6</t>
  </si>
  <si>
    <t>c.7</t>
  </si>
  <si>
    <t>c.8</t>
  </si>
  <si>
    <t>c.9</t>
  </si>
  <si>
    <t>c.10</t>
  </si>
  <si>
    <r>
      <rPr>
        <b/>
        <sz val="12"/>
        <color rgb="FF000000"/>
        <rFont val="Calibri"/>
        <family val="2"/>
        <charset val="1"/>
      </rPr>
      <t xml:space="preserve">PRODUTTIVA PRIMARIA  </t>
    </r>
    <r>
      <rPr>
        <sz val="12"/>
        <color rgb="FF000000"/>
        <rFont val="Calibri"/>
        <family val="2"/>
        <charset val="1"/>
      </rPr>
      <t>(USO AGRICOLO E ZOOTECNICO)</t>
    </r>
  </si>
  <si>
    <t>UTENZA PRODUTTIVA PRIMARIA   (USO AGRICOLO E ZOOTECNICO)</t>
  </si>
  <si>
    <t>d.1</t>
  </si>
  <si>
    <t>d.2</t>
  </si>
  <si>
    <t>d.3</t>
  </si>
  <si>
    <t>d.4</t>
  </si>
  <si>
    <t>d.5</t>
  </si>
  <si>
    <t>d.6</t>
  </si>
  <si>
    <t>USO PUBBLICO  NON DISALIMENTABILE</t>
  </si>
  <si>
    <t>UTENZA USO PUBBLICO NON DISALIMENTABILE</t>
  </si>
  <si>
    <t>e.1</t>
  </si>
  <si>
    <t>e.2</t>
  </si>
  <si>
    <t>e.3</t>
  </si>
  <si>
    <t>e.4</t>
  </si>
  <si>
    <t>e.5</t>
  </si>
  <si>
    <t>e.6</t>
  </si>
  <si>
    <t>e.7</t>
  </si>
  <si>
    <t>USO PUBBLICO DISALIMENTABILE</t>
  </si>
  <si>
    <t>UTENZA USO PUBBLICO DISALIMENTABILE</t>
  </si>
  <si>
    <t>f.1</t>
  </si>
  <si>
    <t>f.2</t>
  </si>
  <si>
    <t>f.3</t>
  </si>
  <si>
    <t>f.4</t>
  </si>
  <si>
    <t>f.5</t>
  </si>
  <si>
    <t>f.6</t>
  </si>
  <si>
    <t>f.7</t>
  </si>
  <si>
    <t>f.9</t>
  </si>
  <si>
    <t>ALTRI USI</t>
  </si>
  <si>
    <t>g.1</t>
  </si>
  <si>
    <t>g.2</t>
  </si>
  <si>
    <t>descrizione breve tipo tariffa</t>
  </si>
  <si>
    <t>descrizione estesa tipo tariffa</t>
  </si>
  <si>
    <t>anno consumo</t>
  </si>
  <si>
    <t xml:space="preserve"> </t>
  </si>
  <si>
    <t>inzio periodo</t>
  </si>
  <si>
    <t>consumo periodo</t>
  </si>
  <si>
    <t>riferimenti matrici</t>
  </si>
  <si>
    <t xml:space="preserve">NOTA BENE: per trovare rif.matrici il programma presume  43 righe ogni anno di tariffa. Altrimenti variare formula. </t>
  </si>
  <si>
    <t>100000 60.000</t>
  </si>
  <si>
    <t>UI</t>
  </si>
  <si>
    <t>UI1 acq/fog/ dep</t>
  </si>
  <si>
    <t>UI2 acq/fog/ dep</t>
  </si>
  <si>
    <t>UI3 solo acquedotto</t>
  </si>
  <si>
    <t>FOGNAT.</t>
  </si>
  <si>
    <t>DEPURAZ.</t>
  </si>
  <si>
    <t>1=SI;0=NO</t>
  </si>
  <si>
    <t>FOG/ DEP</t>
  </si>
  <si>
    <t>NO</t>
  </si>
  <si>
    <t>TOTALE ANNUO ACQUEDOTTO</t>
  </si>
  <si>
    <t>TOTALE ANNUO FOGNATURA</t>
  </si>
  <si>
    <t>TOTALE ANNUO DEPURAZIONE</t>
  </si>
  <si>
    <t>TOTALE ANNUO Q.FISSA</t>
  </si>
  <si>
    <t>TOTALE ANNUO ONERI PEREQUAZIONE</t>
  </si>
  <si>
    <t xml:space="preserve">RIPARTIZIONE CONSUMI </t>
  </si>
  <si>
    <t>INZIO PERIODO</t>
  </si>
  <si>
    <t>FINE PERIODO</t>
  </si>
  <si>
    <t>CONSUMO</t>
  </si>
  <si>
    <t>UI2 + UI4 (2020) acq/fog/ dep</t>
  </si>
  <si>
    <t>Concessioni</t>
  </si>
  <si>
    <t>Consumo</t>
  </si>
  <si>
    <t>Tipologia di Tariffa</t>
  </si>
  <si>
    <t>Prelievo acqua</t>
  </si>
  <si>
    <t>Fognatura</t>
  </si>
  <si>
    <t>Depurazione</t>
  </si>
  <si>
    <t>Q. fissa</t>
  </si>
  <si>
    <t>Oneri perequazione</t>
  </si>
  <si>
    <t>Imponibile</t>
  </si>
  <si>
    <t>Iva 10%</t>
  </si>
  <si>
    <t>TOTALI</t>
  </si>
  <si>
    <t>Componenti</t>
  </si>
  <si>
    <t>Componenti residenti</t>
  </si>
  <si>
    <t>ACCREDITO BOLLETTE PRECEDENTI</t>
  </si>
  <si>
    <t>ADDEBITO  BOLLETTE  PRECEDENTI</t>
  </si>
  <si>
    <t>SERVIZIO IDRICO INTEGRATO</t>
  </si>
  <si>
    <t>Codice Fornitura</t>
  </si>
  <si>
    <t>xxxxxx</t>
  </si>
  <si>
    <t>Codice Soggetto</t>
  </si>
  <si>
    <t>xxxxx</t>
  </si>
  <si>
    <t>Fattura n</t>
  </si>
  <si>
    <t>Del</t>
  </si>
  <si>
    <t>xxx</t>
  </si>
  <si>
    <t>TOTALE DA PAGARE</t>
  </si>
  <si>
    <t>SCADENZA</t>
  </si>
  <si>
    <t>XXXX</t>
  </si>
  <si>
    <t>XXXXXX</t>
  </si>
  <si>
    <t>CAP CITTA' - PROV.</t>
  </si>
  <si>
    <t>INDIRIZZO</t>
  </si>
  <si>
    <t>NOMINATIVO RECAPITO</t>
  </si>
  <si>
    <t>XXXXXXXXXXXXXX</t>
  </si>
  <si>
    <t>XXXXXXXX</t>
  </si>
  <si>
    <t>DAL</t>
  </si>
  <si>
    <t>AL</t>
  </si>
  <si>
    <t>Matricola Contatore xxxxxxx</t>
  </si>
  <si>
    <t>Tipologia contatore xxxxx</t>
  </si>
  <si>
    <t>Anno Corrente: xxxmc</t>
  </si>
  <si>
    <t>Consumo medio annuo (CA) per il calcolo degli acconti</t>
  </si>
  <si>
    <t>Numero di tentativi di lettura annui: xx</t>
  </si>
  <si>
    <t>Consumi stimati già fatturati nelle bollette precedenti: xx mc</t>
  </si>
  <si>
    <t>Dati fiscali</t>
  </si>
  <si>
    <t>Intestatario</t>
  </si>
  <si>
    <t>Domicilio</t>
  </si>
  <si>
    <t xml:space="preserve">Cap, città </t>
  </si>
  <si>
    <t>C.F./P.IVA</t>
  </si>
  <si>
    <t>Ubicazione fornitura</t>
  </si>
  <si>
    <t>xxxxxxxx</t>
  </si>
  <si>
    <t>Tipologia di utenza</t>
  </si>
  <si>
    <t>Tariffa applicata</t>
  </si>
  <si>
    <t>Tipologia concessioni</t>
  </si>
  <si>
    <t>Impianto depurazione</t>
  </si>
  <si>
    <t>Deposito cauzionale</t>
  </si>
  <si>
    <t>Data inizio fornitura</t>
  </si>
  <si>
    <t>Quota fissa</t>
  </si>
  <si>
    <t>Acquedotto</t>
  </si>
  <si>
    <t>Altre partite</t>
  </si>
  <si>
    <t>Acconti Bollette Precedenti</t>
  </si>
  <si>
    <t>Totale fornitura</t>
  </si>
  <si>
    <t>Importo Totale</t>
  </si>
  <si>
    <t>xxxxxxx</t>
  </si>
  <si>
    <t>ALIQUOTA 10% su imponibile</t>
  </si>
  <si>
    <t>Consumo  stimato</t>
  </si>
  <si>
    <t>Impianto fognatura</t>
  </si>
  <si>
    <t>CON USO IDRICO ESCLUSIVAMENTE CIVILE prod (idrotermosanitario)</t>
  </si>
  <si>
    <t>% di incidenza</t>
  </si>
  <si>
    <t>Somma imponibile</t>
  </si>
  <si>
    <t>IVA</t>
  </si>
  <si>
    <t>Pagamento e rateizzazione</t>
  </si>
  <si>
    <t>Autolettura</t>
  </si>
  <si>
    <t>Periodo</t>
  </si>
  <si>
    <t>Informazioni contrattuali</t>
  </si>
  <si>
    <t>Riepilogo Importi della bolletta</t>
  </si>
  <si>
    <t>Comunicazioni</t>
  </si>
  <si>
    <t>NR. Concessioni</t>
  </si>
  <si>
    <t>ALTRE PARTITE</t>
  </si>
  <si>
    <t>SERVIZI COMUNI DI CONDOMINIO</t>
  </si>
  <si>
    <t>DOMESTICO NON RESIDENTE</t>
  </si>
  <si>
    <t>IND. USO IDRICO ESCLUSIVAMENTE CIVILE</t>
  </si>
  <si>
    <t>A BASSA IDROESIGENZA DI PROCESSO (&lt;1000)</t>
  </si>
  <si>
    <t>AD ALTA IDROESIGENZA DI PROCESSO (&gt;1000)</t>
  </si>
  <si>
    <t>ART. COMM. USO IDRICO ESCLUSIVAM. CIVILE</t>
  </si>
  <si>
    <t>ATTIVITA' ALIMENTARE</t>
  </si>
  <si>
    <t>PUBBLICO ESERCIZIO</t>
  </si>
  <si>
    <t>ATTIVITA' RICETTIVA SENZA PISCINA</t>
  </si>
  <si>
    <t>ATTIVITA' RICETTIVA CON PISCINA</t>
  </si>
  <si>
    <t>ATTIVITA' ESTETICO-SANITARIA</t>
  </si>
  <si>
    <t>ATTIVITA' LAVANDERIA</t>
  </si>
  <si>
    <t>ATTIVITA' AUTOLAVAGGIO</t>
  </si>
  <si>
    <t>ATT DIVERSE AD ALTA IDROESIGENZA (&gt;600)</t>
  </si>
  <si>
    <t>AGR. COMM. USO IDRICO ESCLUSIVAM. CIVILE</t>
  </si>
  <si>
    <t>UTENZA RURALE STAG ESCLUSIV CIVILE</t>
  </si>
  <si>
    <t>ATTIVITA' TRASFO.NE PRODOTTI ZOOTECNICI</t>
  </si>
  <si>
    <t>OSPEDALE</t>
  </si>
  <si>
    <t>CASA DI RIPOSO E ASSISTENZA</t>
  </si>
  <si>
    <t>PRESIDIO SICUREZZA</t>
  </si>
  <si>
    <t>CARCERE</t>
  </si>
  <si>
    <t>SCUOLA PUBBLICA-PRIVATA</t>
  </si>
  <si>
    <t>CONVITTO</t>
  </si>
  <si>
    <t>IDRANTE ANTINCENDIO</t>
  </si>
  <si>
    <t>UFFICIO PUBBLICO</t>
  </si>
  <si>
    <t>SALA PUBBLICA-LUOGO CULTO-ONULUS</t>
  </si>
  <si>
    <t>IMPIANTO SPORTIVO NUOTO</t>
  </si>
  <si>
    <t>IMPIANTO SPORTIVO DEL GHIACCIO</t>
  </si>
  <si>
    <t>ALTRO IMPIANTO SPORTIVO</t>
  </si>
  <si>
    <t>ECOCENTRO-MAGAZZINO PUBBLICO-BAGNI</t>
  </si>
  <si>
    <t>IMPIANTO A SERV. VERDE PUBBLICO-CIMITERO</t>
  </si>
  <si>
    <t>ALLACCIO TEMPORANEO PUBBLICO</t>
  </si>
  <si>
    <t>CANTIERE EDILE</t>
  </si>
  <si>
    <t>ALLACCIO TEMPORANEO PRIVATO</t>
  </si>
  <si>
    <t>DOMESTICO RESIDENTE 1 componente</t>
  </si>
  <si>
    <t>DOMESTICO RESIDENTE 2 componenti</t>
  </si>
  <si>
    <t>DOMESTICO RESIDENTE 3 componenti</t>
  </si>
  <si>
    <t>DOMESTICO RESIDENTE 4 componenti</t>
  </si>
  <si>
    <t>DOMESTICO RESIDENTE 5 componenti</t>
  </si>
  <si>
    <t>DOMESTICO RESIDENTE 6 componenti</t>
  </si>
  <si>
    <t>DOMESTICO RESIDENTE maggiore a 6 componenti</t>
  </si>
  <si>
    <t>ATT DIVERSE A BASSA IDROESIGENZA (&lt;600)</t>
  </si>
  <si>
    <t>DOMESTICO RESIDENTE</t>
  </si>
  <si>
    <t>Consumo rilevato</t>
  </si>
  <si>
    <t>Totale consumo fatturato</t>
  </si>
  <si>
    <t>Imputazione IVA</t>
  </si>
  <si>
    <t>TOTALE (per tipologia concessione)</t>
  </si>
  <si>
    <t>Tipologia concessione</t>
  </si>
  <si>
    <t>Nr. concessioni</t>
  </si>
  <si>
    <t>IMPORTI IMPUTATI IN BASE ALLA TIPOLOGIA DI CONCESSIONE</t>
  </si>
  <si>
    <t>Consumi Rilevati e Stimati</t>
  </si>
  <si>
    <t>AL TERMINE DELLA COMPILAZIONE, NEL FOGLIO “Importi per tipo concessione”, SARANNO AUTOMATICAMENTE RIPORTATI GLI ADDEBITI TOTALI PER OGNI TIPOLOGIA DI CONCESSIONE.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</si>
</sst>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\-??\ _€_-;_-@_-"/>
    <numFmt numFmtId="166" formatCode="0.0000000"/>
    <numFmt numFmtId="167" formatCode="_-* #,##0.00&quot; €&quot;_-;\-* #,##0.00&quot; €&quot;_-;_-* \-??&quot; €&quot;_-;_-@_-"/>
    <numFmt numFmtId="168" formatCode="_-* #,##0.000&quot; €&quot;_-;\-* #,##0.000&quot; €&quot;_-;_-* \-??&quot; €&quot;_-;_-@_-"/>
    <numFmt numFmtId="169" formatCode="_-* #,##0\ _€_-;\-* #,##0\ _€_-;_-* &quot;-&quot;??\ _€_-;_-@_-"/>
    <numFmt numFmtId="170" formatCode="_-* #,##0.000\ &quot;€&quot;_-;\-* #,##0.000\ &quot;€&quot;_-;_-* &quot;-&quot;??\ &quot;€&quot;_-;_-@_-"/>
    <numFmt numFmtId="171" formatCode="0.000"/>
    <numFmt numFmtId="172" formatCode="_-* #,##0.000\ _€_-;\-* #,##0.000\ _€_-;_-* &quot;-&quot;??\ _€_-;_-@_-"/>
    <numFmt numFmtId="173" formatCode="_-* #,##0.00000\ &quot;€&quot;_-;\-* #,##0.00000\ &quot;€&quot;_-;_-* &quot;-&quot;??\ &quot;€&quot;_-;_-@_-"/>
    <numFmt numFmtId="174" formatCode="_-&quot;€&quot;\ * #,##0.00000_-;\-&quot;€&quot;\ * #,##0.00000_-;_-&quot;€&quot;\ * &quot;-&quot;??_-;_-@_-"/>
    <numFmt numFmtId="175" formatCode="0.00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4"/>
      <name val="Calibri"/>
      <family val="2"/>
      <charset val="1"/>
    </font>
    <font>
      <sz val="10"/>
      <name val="Calibri"/>
      <family val="2"/>
    </font>
    <font>
      <b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sz val="14"/>
      <color rgb="FF000000"/>
      <name val="Calibri"/>
      <family val="2"/>
      <charset val="1"/>
    </font>
    <font>
      <sz val="10"/>
      <name val="Calibri"/>
      <family val="2"/>
      <scheme val="minor"/>
    </font>
    <font>
      <sz val="11"/>
      <name val="Calibri"/>
      <family val="2"/>
      <charset val="1"/>
    </font>
    <font>
      <b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b/>
      <sz val="20"/>
      <color theme="1"/>
      <name val="Calibri"/>
      <family val="2"/>
      <scheme val="minor"/>
    </font>
    <font>
      <b/>
      <sz val="18"/>
      <color theme="0"/>
      <name val="Calibri"/>
      <family val="2"/>
    </font>
    <font>
      <b/>
      <sz val="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CC66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name val="Arial"/>
      <family val="2"/>
    </font>
    <font>
      <b/>
      <sz val="1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indexed="57"/>
      <name val="Tahoma"/>
      <family val="2"/>
    </font>
    <font>
      <b/>
      <sz val="12"/>
      <color indexed="57"/>
      <name val="Tahoma"/>
      <family val="2"/>
    </font>
    <font>
      <b/>
      <sz val="16"/>
      <color theme="1"/>
      <name val="Calibri"/>
      <family val="2"/>
      <scheme val="minor"/>
    </font>
    <font>
      <b/>
      <sz val="13"/>
      <name val="Arial"/>
      <family val="2"/>
    </font>
    <font>
      <b/>
      <u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rgb="FFFFD966"/>
      </patternFill>
    </fill>
    <fill>
      <patternFill patternType="solid">
        <fgColor rgb="FFB4C7E7"/>
        <bgColor rgb="FF9DC3E6"/>
      </patternFill>
    </fill>
    <fill>
      <patternFill patternType="solid">
        <fgColor rgb="FFFFD966"/>
        <bgColor rgb="FFFFCC99"/>
      </patternFill>
    </fill>
    <fill>
      <patternFill patternType="solid">
        <fgColor rgb="FFA9D18E"/>
        <bgColor rgb="FF92D050"/>
      </patternFill>
    </fill>
    <fill>
      <patternFill patternType="solid">
        <fgColor rgb="FFD0CECE"/>
        <bgColor rgb="FFC9C9C9"/>
      </patternFill>
    </fill>
    <fill>
      <patternFill patternType="solid">
        <fgColor rgb="FFE9EBF5"/>
        <bgColor rgb="FFEDEDED"/>
      </patternFill>
    </fill>
    <fill>
      <patternFill patternType="solid">
        <fgColor rgb="FF00B0F0"/>
        <bgColor rgb="FF0070C0"/>
      </patternFill>
    </fill>
    <fill>
      <patternFill patternType="solid">
        <fgColor rgb="FF92D050"/>
        <bgColor rgb="FFA9D18E"/>
      </patternFill>
    </fill>
    <fill>
      <patternFill patternType="solid">
        <fgColor rgb="FFC9C9C9"/>
        <bgColor rgb="FFD0CECE"/>
      </patternFill>
    </fill>
    <fill>
      <patternFill patternType="solid">
        <fgColor rgb="FFEDEDED"/>
        <bgColor rgb="FFE9EBF5"/>
      </patternFill>
    </fill>
    <fill>
      <patternFill patternType="solid">
        <fgColor rgb="FF9DC3E6"/>
        <bgColor rgb="FFB4C7E7"/>
      </patternFill>
    </fill>
    <fill>
      <patternFill patternType="solid">
        <fgColor rgb="FFFFFFFF"/>
        <bgColor rgb="FFF2F2F2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rgb="FF0070C0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rgb="FFEDEDED"/>
      </patternFill>
    </fill>
    <fill>
      <patternFill patternType="solid">
        <fgColor theme="3" tint="0.79998168889431442"/>
        <bgColor rgb="FF92D050"/>
      </patternFill>
    </fill>
  </fills>
  <borders count="67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theme="0"/>
      </right>
      <top style="medium">
        <color auto="1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auto="1"/>
      </top>
      <bottom style="medium">
        <color theme="0"/>
      </bottom>
      <diagonal/>
    </border>
    <border>
      <left style="medium">
        <color theme="0"/>
      </left>
      <right style="medium">
        <color auto="1"/>
      </right>
      <top style="medium">
        <color auto="1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auto="1"/>
      </top>
      <bottom/>
      <diagonal/>
    </border>
    <border>
      <left style="medium">
        <color theme="0"/>
      </left>
      <right style="medium">
        <color auto="1"/>
      </right>
      <top style="medium">
        <color auto="1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auto="1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auto="1"/>
      </right>
      <top style="medium">
        <color rgb="FFFFFFFF"/>
      </top>
      <bottom style="medium">
        <color rgb="FFFFFFFF"/>
      </bottom>
      <diagonal/>
    </border>
    <border>
      <left style="medium">
        <color auto="1"/>
      </left>
      <right style="medium">
        <color theme="0"/>
      </right>
      <top style="medium">
        <color theme="0"/>
      </top>
      <bottom style="medium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indexed="64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/>
      <right/>
      <top style="thick">
        <color theme="0"/>
      </top>
      <bottom/>
      <diagonal/>
    </border>
    <border>
      <left style="medium">
        <color indexed="64"/>
      </left>
      <right/>
      <top style="thick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ck">
        <color theme="0"/>
      </bottom>
      <diagonal/>
    </border>
    <border>
      <left/>
      <right style="medium">
        <color indexed="64"/>
      </right>
      <top style="thick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4" fillId="0" borderId="0" applyNumberFormat="0" applyFill="0" applyBorder="0" applyAlignment="0" applyProtection="0"/>
    <xf numFmtId="0" fontId="1" fillId="3" borderId="0" applyNumberFormat="0" applyBorder="0" applyAlignment="0" applyProtection="0"/>
    <xf numFmtId="9" fontId="1" fillId="0" borderId="0" applyFont="0" applyFill="0" applyBorder="0" applyAlignment="0" applyProtection="0"/>
  </cellStyleXfs>
  <cellXfs count="322">
    <xf numFmtId="0" fontId="0" fillId="0" borderId="0" xfId="0"/>
    <xf numFmtId="0" fontId="0" fillId="4" borderId="1" xfId="0" applyFill="1" applyBorder="1" applyAlignment="1">
      <alignment horizontal="left" vertical="center" wrapText="1" readingOrder="1"/>
    </xf>
    <xf numFmtId="0" fontId="0" fillId="5" borderId="1" xfId="0" applyFill="1" applyBorder="1" applyAlignment="1">
      <alignment horizontal="left" vertical="center" wrapText="1" readingOrder="1"/>
    </xf>
    <xf numFmtId="0" fontId="0" fillId="6" borderId="1" xfId="0" applyFill="1" applyBorder="1" applyAlignment="1">
      <alignment horizontal="left" vertical="center" wrapText="1" readingOrder="1"/>
    </xf>
    <xf numFmtId="0" fontId="0" fillId="7" borderId="1" xfId="0" applyFill="1" applyBorder="1" applyAlignment="1">
      <alignment horizontal="left" vertical="center" wrapText="1" readingOrder="1"/>
    </xf>
    <xf numFmtId="0" fontId="12" fillId="8" borderId="1" xfId="0" applyFont="1" applyFill="1" applyBorder="1" applyAlignment="1">
      <alignment horizontal="left" vertical="center" wrapText="1" readingOrder="1"/>
    </xf>
    <xf numFmtId="0" fontId="13" fillId="8" borderId="1" xfId="0" applyFont="1" applyFill="1" applyBorder="1" applyAlignment="1">
      <alignment horizontal="left" vertical="center" wrapText="1" readingOrder="1"/>
    </xf>
    <xf numFmtId="0" fontId="12" fillId="9" borderId="1" xfId="0" applyFont="1" applyFill="1" applyBorder="1" applyAlignment="1">
      <alignment horizontal="left" vertical="center" wrapText="1" readingOrder="1"/>
    </xf>
    <xf numFmtId="0" fontId="13" fillId="9" borderId="1" xfId="0" applyFont="1" applyFill="1" applyBorder="1" applyAlignment="1">
      <alignment horizontal="left" vertical="center" wrapText="1" readingOrder="1"/>
    </xf>
    <xf numFmtId="0" fontId="13" fillId="5" borderId="1" xfId="0" applyFont="1" applyFill="1" applyBorder="1" applyAlignment="1">
      <alignment horizontal="left" vertical="center" wrapText="1" readingOrder="1"/>
    </xf>
    <xf numFmtId="0" fontId="13" fillId="5" borderId="2" xfId="0" applyFont="1" applyFill="1" applyBorder="1" applyAlignment="1">
      <alignment horizontal="left" vertical="center" wrapText="1" readingOrder="1"/>
    </xf>
    <xf numFmtId="44" fontId="0" fillId="0" borderId="0" xfId="2" applyFont="1"/>
    <xf numFmtId="0" fontId="14" fillId="10" borderId="6" xfId="0" applyFont="1" applyFill="1" applyBorder="1" applyAlignment="1">
      <alignment horizontal="center" vertical="center" wrapText="1"/>
    </xf>
    <xf numFmtId="165" fontId="14" fillId="10" borderId="7" xfId="4" applyNumberFormat="1" applyFont="1" applyFill="1" applyBorder="1" applyAlignment="1" applyProtection="1">
      <alignment horizontal="center" vertical="center" wrapText="1"/>
    </xf>
    <xf numFmtId="165" fontId="14" fillId="10" borderId="8" xfId="4" applyNumberFormat="1" applyFont="1" applyFill="1" applyBorder="1" applyAlignment="1" applyProtection="1">
      <alignment horizontal="center" vertical="center" wrapText="1"/>
    </xf>
    <xf numFmtId="0" fontId="12" fillId="11" borderId="8" xfId="0" applyFont="1" applyFill="1" applyBorder="1" applyAlignment="1">
      <alignment horizontal="center" vertical="center" wrapText="1"/>
    </xf>
    <xf numFmtId="0" fontId="14" fillId="10" borderId="8" xfId="0" applyFont="1" applyFill="1" applyBorder="1" applyAlignment="1">
      <alignment horizontal="center" vertical="center" wrapText="1"/>
    </xf>
    <xf numFmtId="44" fontId="14" fillId="10" borderId="8" xfId="2" applyFont="1" applyFill="1" applyBorder="1" applyAlignment="1">
      <alignment horizontal="center" vertical="center" wrapText="1"/>
    </xf>
    <xf numFmtId="44" fontId="14" fillId="10" borderId="9" xfId="2" applyFont="1" applyFill="1" applyBorder="1" applyAlignment="1">
      <alignment horizontal="center" vertical="center" wrapText="1"/>
    </xf>
    <xf numFmtId="0" fontId="3" fillId="3" borderId="10" xfId="5" applyFont="1" applyBorder="1" applyAlignment="1">
      <alignment horizontal="center" vertical="center" wrapText="1"/>
    </xf>
    <xf numFmtId="0" fontId="3" fillId="3" borderId="11" xfId="5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 readingOrder="1"/>
    </xf>
    <xf numFmtId="44" fontId="17" fillId="4" borderId="1" xfId="2" applyFont="1" applyFill="1" applyBorder="1" applyAlignment="1" applyProtection="1">
      <alignment horizontal="left" vertical="center" wrapText="1" readingOrder="1"/>
    </xf>
    <xf numFmtId="44" fontId="17" fillId="4" borderId="14" xfId="2" applyFont="1" applyFill="1" applyBorder="1" applyAlignment="1" applyProtection="1">
      <alignment horizontal="left" vertical="center" wrapText="1" readingOrder="1"/>
    </xf>
    <xf numFmtId="166" fontId="2" fillId="2" borderId="15" xfId="3" applyNumberFormat="1" applyBorder="1"/>
    <xf numFmtId="0" fontId="0" fillId="5" borderId="1" xfId="0" applyFill="1" applyBorder="1" applyAlignment="1">
      <alignment horizontal="center" vertical="center" wrapText="1" readingOrder="1"/>
    </xf>
    <xf numFmtId="167" fontId="17" fillId="5" borderId="1" xfId="0" applyNumberFormat="1" applyFont="1" applyFill="1" applyBorder="1" applyAlignment="1">
      <alignment horizontal="center" vertical="center" wrapText="1" readingOrder="1"/>
    </xf>
    <xf numFmtId="44" fontId="17" fillId="5" borderId="1" xfId="2" applyFont="1" applyFill="1" applyBorder="1" applyAlignment="1" applyProtection="1">
      <alignment horizontal="left" vertical="center" wrapText="1" readingOrder="1"/>
    </xf>
    <xf numFmtId="44" fontId="17" fillId="5" borderId="1" xfId="2" applyFont="1" applyFill="1" applyBorder="1" applyAlignment="1">
      <alignment horizontal="center" vertical="center" wrapText="1" readingOrder="1"/>
    </xf>
    <xf numFmtId="44" fontId="17" fillId="5" borderId="14" xfId="2" applyFont="1" applyFill="1" applyBorder="1" applyAlignment="1">
      <alignment horizontal="center" vertical="center" wrapText="1" readingOrder="1"/>
    </xf>
    <xf numFmtId="0" fontId="17" fillId="5" borderId="1" xfId="0" applyFont="1" applyFill="1" applyBorder="1" applyAlignment="1">
      <alignment horizontal="center" vertical="center" wrapText="1" readingOrder="1"/>
    </xf>
    <xf numFmtId="0" fontId="0" fillId="6" borderId="1" xfId="0" applyFill="1" applyBorder="1" applyAlignment="1">
      <alignment horizontal="center" vertical="center" wrapText="1" readingOrder="1"/>
    </xf>
    <xf numFmtId="0" fontId="17" fillId="6" borderId="1" xfId="0" applyFont="1" applyFill="1" applyBorder="1" applyAlignment="1">
      <alignment horizontal="center" vertical="center" wrapText="1" readingOrder="1"/>
    </xf>
    <xf numFmtId="44" fontId="17" fillId="6" borderId="1" xfId="2" applyFont="1" applyFill="1" applyBorder="1" applyAlignment="1" applyProtection="1">
      <alignment horizontal="left" vertical="center" wrapText="1" readingOrder="1"/>
    </xf>
    <xf numFmtId="44" fontId="17" fillId="6" borderId="1" xfId="2" applyFont="1" applyFill="1" applyBorder="1" applyAlignment="1">
      <alignment horizontal="center" vertical="center" wrapText="1" readingOrder="1"/>
    </xf>
    <xf numFmtId="44" fontId="17" fillId="6" borderId="14" xfId="2" applyFont="1" applyFill="1" applyBorder="1" applyAlignment="1">
      <alignment horizontal="center" vertical="center" wrapText="1" readingOrder="1"/>
    </xf>
    <xf numFmtId="0" fontId="0" fillId="7" borderId="1" xfId="0" applyFill="1" applyBorder="1" applyAlignment="1">
      <alignment horizontal="center" vertical="center" wrapText="1" readingOrder="1"/>
    </xf>
    <xf numFmtId="0" fontId="17" fillId="7" borderId="1" xfId="0" applyFont="1" applyFill="1" applyBorder="1" applyAlignment="1">
      <alignment horizontal="center" vertical="center" wrapText="1" readingOrder="1"/>
    </xf>
    <xf numFmtId="44" fontId="17" fillId="7" borderId="1" xfId="2" applyFont="1" applyFill="1" applyBorder="1" applyAlignment="1" applyProtection="1">
      <alignment horizontal="left" vertical="center" wrapText="1" readingOrder="1"/>
    </xf>
    <xf numFmtId="44" fontId="17" fillId="7" borderId="1" xfId="2" applyFont="1" applyFill="1" applyBorder="1" applyAlignment="1">
      <alignment horizontal="center" vertical="center" wrapText="1" readingOrder="1"/>
    </xf>
    <xf numFmtId="44" fontId="17" fillId="7" borderId="14" xfId="2" applyFont="1" applyFill="1" applyBorder="1" applyAlignment="1">
      <alignment horizontal="center" vertical="center" wrapText="1" readingOrder="1"/>
    </xf>
    <xf numFmtId="44" fontId="17" fillId="7" borderId="1" xfId="2" applyFont="1" applyFill="1" applyBorder="1" applyAlignment="1" applyProtection="1">
      <alignment horizontal="center" vertical="center" wrapText="1" readingOrder="1"/>
    </xf>
    <xf numFmtId="0" fontId="12" fillId="8" borderId="1" xfId="0" applyFont="1" applyFill="1" applyBorder="1" applyAlignment="1">
      <alignment horizontal="center" vertical="center" wrapText="1" readingOrder="1"/>
    </xf>
    <xf numFmtId="0" fontId="17" fillId="8" borderId="1" xfId="0" applyFont="1" applyFill="1" applyBorder="1" applyAlignment="1">
      <alignment horizontal="center" vertical="center" wrapText="1" readingOrder="1"/>
    </xf>
    <xf numFmtId="44" fontId="17" fillId="8" borderId="1" xfId="2" applyFont="1" applyFill="1" applyBorder="1" applyAlignment="1" applyProtection="1">
      <alignment horizontal="center" vertical="center" wrapText="1" readingOrder="1"/>
    </xf>
    <xf numFmtId="44" fontId="17" fillId="8" borderId="1" xfId="2" applyFont="1" applyFill="1" applyBorder="1" applyAlignment="1">
      <alignment horizontal="center" vertical="center" wrapText="1" readingOrder="1"/>
    </xf>
    <xf numFmtId="44" fontId="17" fillId="8" borderId="14" xfId="2" applyFont="1" applyFill="1" applyBorder="1" applyAlignment="1">
      <alignment horizontal="center" vertical="center" wrapText="1" readingOrder="1"/>
    </xf>
    <xf numFmtId="0" fontId="13" fillId="8" borderId="1" xfId="0" applyFont="1" applyFill="1" applyBorder="1" applyAlignment="1">
      <alignment horizontal="center" vertical="center" wrapText="1" readingOrder="1"/>
    </xf>
    <xf numFmtId="168" fontId="17" fillId="8" borderId="1" xfId="2" applyNumberFormat="1" applyFont="1" applyFill="1" applyBorder="1" applyAlignment="1" applyProtection="1">
      <alignment horizontal="center" vertical="center" wrapText="1" readingOrder="1"/>
    </xf>
    <xf numFmtId="0" fontId="12" fillId="9" borderId="1" xfId="0" applyFont="1" applyFill="1" applyBorder="1" applyAlignment="1">
      <alignment horizontal="center" vertical="center" wrapText="1" readingOrder="1"/>
    </xf>
    <xf numFmtId="0" fontId="17" fillId="9" borderId="1" xfId="0" applyFont="1" applyFill="1" applyBorder="1" applyAlignment="1">
      <alignment horizontal="center" vertical="center" wrapText="1" readingOrder="1"/>
    </xf>
    <xf numFmtId="44" fontId="17" fillId="9" borderId="1" xfId="2" applyFont="1" applyFill="1" applyBorder="1" applyAlignment="1" applyProtection="1">
      <alignment horizontal="center" vertical="center" wrapText="1" readingOrder="1"/>
    </xf>
    <xf numFmtId="44" fontId="17" fillId="9" borderId="1" xfId="2" applyFont="1" applyFill="1" applyBorder="1" applyAlignment="1">
      <alignment horizontal="center" vertical="center" wrapText="1" readingOrder="1"/>
    </xf>
    <xf numFmtId="44" fontId="17" fillId="9" borderId="14" xfId="2" applyFont="1" applyFill="1" applyBorder="1" applyAlignment="1">
      <alignment horizontal="center" vertical="center" wrapText="1" readingOrder="1"/>
    </xf>
    <xf numFmtId="0" fontId="13" fillId="9" borderId="1" xfId="0" applyFont="1" applyFill="1" applyBorder="1" applyAlignment="1">
      <alignment horizontal="center" vertical="center" wrapText="1" readingOrder="1"/>
    </xf>
    <xf numFmtId="0" fontId="0" fillId="9" borderId="1" xfId="0" applyFill="1" applyBorder="1" applyAlignment="1">
      <alignment horizontal="center" vertical="center" wrapText="1" readingOrder="1"/>
    </xf>
    <xf numFmtId="0" fontId="23" fillId="9" borderId="1" xfId="0" applyFont="1" applyFill="1" applyBorder="1" applyAlignment="1">
      <alignment horizontal="center" vertical="center" wrapText="1" readingOrder="1"/>
    </xf>
    <xf numFmtId="44" fontId="23" fillId="9" borderId="1" xfId="2" applyFont="1" applyFill="1" applyBorder="1" applyAlignment="1">
      <alignment horizontal="center" vertical="center" wrapText="1" readingOrder="1"/>
    </xf>
    <xf numFmtId="44" fontId="23" fillId="9" borderId="14" xfId="2" applyFont="1" applyFill="1" applyBorder="1" applyAlignment="1">
      <alignment horizontal="center" vertical="center" wrapText="1" readingOrder="1"/>
    </xf>
    <xf numFmtId="0" fontId="17" fillId="14" borderId="1" xfId="0" applyFont="1" applyFill="1" applyBorder="1" applyAlignment="1">
      <alignment horizontal="center" vertical="center" wrapText="1" readingOrder="1"/>
    </xf>
    <xf numFmtId="44" fontId="17" fillId="14" borderId="1" xfId="2" applyFont="1" applyFill="1" applyBorder="1" applyAlignment="1" applyProtection="1">
      <alignment horizontal="center" vertical="center" wrapText="1" readingOrder="1"/>
    </xf>
    <xf numFmtId="44" fontId="17" fillId="14" borderId="1" xfId="2" applyFont="1" applyFill="1" applyBorder="1" applyAlignment="1">
      <alignment horizontal="center" vertical="center" wrapText="1" readingOrder="1"/>
    </xf>
    <xf numFmtId="44" fontId="17" fillId="14" borderId="14" xfId="2" applyFont="1" applyFill="1" applyBorder="1" applyAlignment="1">
      <alignment horizontal="center" vertical="center" wrapText="1" readingOrder="1"/>
    </xf>
    <xf numFmtId="0" fontId="0" fillId="5" borderId="2" xfId="0" applyFill="1" applyBorder="1" applyAlignment="1">
      <alignment horizontal="center" vertical="center" wrapText="1" readingOrder="1"/>
    </xf>
    <xf numFmtId="0" fontId="17" fillId="14" borderId="2" xfId="0" applyFont="1" applyFill="1" applyBorder="1" applyAlignment="1">
      <alignment horizontal="center" vertical="center" wrapText="1" readingOrder="1"/>
    </xf>
    <xf numFmtId="44" fontId="17" fillId="14" borderId="2" xfId="2" applyFont="1" applyFill="1" applyBorder="1" applyAlignment="1" applyProtection="1">
      <alignment horizontal="center" vertical="center" wrapText="1" readingOrder="1"/>
    </xf>
    <xf numFmtId="44" fontId="17" fillId="14" borderId="2" xfId="2" applyFont="1" applyFill="1" applyBorder="1" applyAlignment="1">
      <alignment horizontal="center" vertical="center" wrapText="1" readingOrder="1"/>
    </xf>
    <xf numFmtId="44" fontId="17" fillId="14" borderId="19" xfId="2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0" fillId="0" borderId="21" xfId="0" applyBorder="1"/>
    <xf numFmtId="0" fontId="27" fillId="0" borderId="20" xfId="0" applyFont="1" applyBorder="1" applyAlignment="1">
      <alignment horizontal="center" wrapText="1"/>
    </xf>
    <xf numFmtId="0" fontId="0" fillId="4" borderId="24" xfId="0" applyFill="1" applyBorder="1" applyAlignment="1">
      <alignment horizontal="left" vertical="center" readingOrder="1"/>
    </xf>
    <xf numFmtId="0" fontId="0" fillId="4" borderId="22" xfId="0" applyFill="1" applyBorder="1" applyAlignment="1">
      <alignment horizontal="left" vertical="center" readingOrder="1"/>
    </xf>
    <xf numFmtId="0" fontId="0" fillId="5" borderId="22" xfId="0" applyFill="1" applyBorder="1" applyAlignment="1">
      <alignment horizontal="left" vertical="center" readingOrder="1"/>
    </xf>
    <xf numFmtId="0" fontId="0" fillId="6" borderId="22" xfId="0" applyFill="1" applyBorder="1" applyAlignment="1">
      <alignment horizontal="left" vertical="center" readingOrder="1"/>
    </xf>
    <xf numFmtId="0" fontId="0" fillId="7" borderId="22" xfId="0" applyFill="1" applyBorder="1" applyAlignment="1">
      <alignment horizontal="left" vertical="center" readingOrder="1"/>
    </xf>
    <xf numFmtId="0" fontId="12" fillId="8" borderId="22" xfId="0" applyFont="1" applyFill="1" applyBorder="1" applyAlignment="1">
      <alignment horizontal="left" vertical="center" readingOrder="1"/>
    </xf>
    <xf numFmtId="0" fontId="13" fillId="8" borderId="22" xfId="0" applyFont="1" applyFill="1" applyBorder="1" applyAlignment="1">
      <alignment horizontal="left" vertical="center" readingOrder="1"/>
    </xf>
    <xf numFmtId="0" fontId="12" fillId="9" borderId="22" xfId="0" applyFont="1" applyFill="1" applyBorder="1" applyAlignment="1">
      <alignment horizontal="left" vertical="center" readingOrder="1"/>
    </xf>
    <xf numFmtId="0" fontId="13" fillId="9" borderId="22" xfId="0" applyFont="1" applyFill="1" applyBorder="1" applyAlignment="1">
      <alignment horizontal="left" vertical="center" readingOrder="1"/>
    </xf>
    <xf numFmtId="0" fontId="13" fillId="5" borderId="22" xfId="0" applyFont="1" applyFill="1" applyBorder="1" applyAlignment="1">
      <alignment horizontal="left" vertical="center" readingOrder="1"/>
    </xf>
    <xf numFmtId="0" fontId="0" fillId="16" borderId="0" xfId="0" applyFill="1"/>
    <xf numFmtId="0" fontId="6" fillId="16" borderId="0" xfId="0" applyFont="1" applyFill="1"/>
    <xf numFmtId="0" fontId="3" fillId="16" borderId="0" xfId="0" applyFont="1" applyFill="1"/>
    <xf numFmtId="1" fontId="0" fillId="0" borderId="0" xfId="0" applyNumberFormat="1"/>
    <xf numFmtId="0" fontId="28" fillId="16" borderId="3" xfId="0" applyFont="1" applyFill="1" applyBorder="1" applyAlignment="1">
      <alignment vertical="center"/>
    </xf>
    <xf numFmtId="0" fontId="28" fillId="16" borderId="4" xfId="0" applyFont="1" applyFill="1" applyBorder="1" applyAlignment="1">
      <alignment vertical="center"/>
    </xf>
    <xf numFmtId="0" fontId="28" fillId="16" borderId="5" xfId="0" applyFont="1" applyFill="1" applyBorder="1" applyAlignment="1">
      <alignment vertical="center"/>
    </xf>
    <xf numFmtId="44" fontId="6" fillId="16" borderId="0" xfId="2" applyFont="1" applyFill="1"/>
    <xf numFmtId="0" fontId="0" fillId="17" borderId="21" xfId="0" applyFill="1" applyBorder="1"/>
    <xf numFmtId="0" fontId="0" fillId="17" borderId="0" xfId="0" applyFill="1"/>
    <xf numFmtId="14" fontId="0" fillId="17" borderId="0" xfId="0" applyNumberFormat="1" applyFill="1"/>
    <xf numFmtId="1" fontId="0" fillId="17" borderId="4" xfId="0" applyNumberFormat="1" applyFill="1" applyBorder="1"/>
    <xf numFmtId="0" fontId="3" fillId="16" borderId="25" xfId="0" applyFont="1" applyFill="1" applyBorder="1" applyAlignment="1">
      <alignment wrapText="1"/>
    </xf>
    <xf numFmtId="0" fontId="3" fillId="16" borderId="26" xfId="0" applyFont="1" applyFill="1" applyBorder="1" applyAlignment="1">
      <alignment wrapText="1"/>
    </xf>
    <xf numFmtId="0" fontId="3" fillId="16" borderId="27" xfId="0" applyFont="1" applyFill="1" applyBorder="1" applyAlignment="1">
      <alignment wrapText="1"/>
    </xf>
    <xf numFmtId="0" fontId="0" fillId="0" borderId="28" xfId="0" applyBorder="1"/>
    <xf numFmtId="0" fontId="0" fillId="17" borderId="29" xfId="0" applyFill="1" applyBorder="1"/>
    <xf numFmtId="0" fontId="3" fillId="16" borderId="30" xfId="0" applyFont="1" applyFill="1" applyBorder="1" applyAlignment="1">
      <alignment wrapText="1"/>
    </xf>
    <xf numFmtId="1" fontId="0" fillId="17" borderId="31" xfId="0" applyNumberFormat="1" applyFill="1" applyBorder="1"/>
    <xf numFmtId="0" fontId="0" fillId="19" borderId="0" xfId="0" applyFill="1"/>
    <xf numFmtId="14" fontId="0" fillId="17" borderId="28" xfId="0" applyNumberFormat="1" applyFill="1" applyBorder="1" applyAlignment="1">
      <alignment horizontal="right"/>
    </xf>
    <xf numFmtId="14" fontId="0" fillId="17" borderId="0" xfId="0" applyNumberFormat="1" applyFill="1" applyAlignment="1">
      <alignment horizontal="right"/>
    </xf>
    <xf numFmtId="169" fontId="12" fillId="11" borderId="8" xfId="1" applyNumberFormat="1" applyFont="1" applyFill="1" applyBorder="1" applyAlignment="1">
      <alignment horizontal="center" vertical="center" wrapText="1"/>
    </xf>
    <xf numFmtId="169" fontId="6" fillId="16" borderId="0" xfId="1" applyNumberFormat="1" applyFont="1" applyFill="1"/>
    <xf numFmtId="169" fontId="17" fillId="11" borderId="1" xfId="1" applyNumberFormat="1" applyFont="1" applyFill="1" applyBorder="1" applyAlignment="1">
      <alignment horizontal="center" vertical="center"/>
    </xf>
    <xf numFmtId="169" fontId="17" fillId="11" borderId="1" xfId="1" applyNumberFormat="1" applyFont="1" applyFill="1" applyBorder="1" applyAlignment="1" applyProtection="1">
      <alignment horizontal="center" vertical="center"/>
    </xf>
    <xf numFmtId="169" fontId="17" fillId="11" borderId="1" xfId="1" applyNumberFormat="1" applyFont="1" applyFill="1" applyBorder="1" applyAlignment="1" applyProtection="1">
      <alignment horizontal="center" vertical="center" wrapText="1"/>
    </xf>
    <xf numFmtId="169" fontId="17" fillId="11" borderId="1" xfId="1" applyNumberFormat="1" applyFont="1" applyFill="1" applyBorder="1" applyAlignment="1">
      <alignment horizontal="center" vertical="center" wrapText="1"/>
    </xf>
    <xf numFmtId="169" fontId="20" fillId="11" borderId="1" xfId="1" applyNumberFormat="1" applyFont="1" applyFill="1" applyBorder="1" applyAlignment="1">
      <alignment horizontal="center" vertical="center" wrapText="1"/>
    </xf>
    <xf numFmtId="169" fontId="21" fillId="11" borderId="1" xfId="1" applyNumberFormat="1" applyFont="1" applyFill="1" applyBorder="1" applyAlignment="1" applyProtection="1">
      <alignment horizontal="center" vertical="center"/>
    </xf>
    <xf numFmtId="169" fontId="17" fillId="11" borderId="2" xfId="1" applyNumberFormat="1" applyFont="1" applyFill="1" applyBorder="1" applyAlignment="1">
      <alignment horizontal="center" vertical="center"/>
    </xf>
    <xf numFmtId="169" fontId="17" fillId="11" borderId="2" xfId="1" applyNumberFormat="1" applyFont="1" applyFill="1" applyBorder="1" applyAlignment="1">
      <alignment horizontal="center" vertical="center" wrapText="1"/>
    </xf>
    <xf numFmtId="169" fontId="24" fillId="15" borderId="0" xfId="1" applyNumberFormat="1" applyFont="1" applyFill="1"/>
    <xf numFmtId="0" fontId="14" fillId="20" borderId="8" xfId="0" applyFont="1" applyFill="1" applyBorder="1" applyAlignment="1">
      <alignment horizontal="center" vertical="center" wrapText="1"/>
    </xf>
    <xf numFmtId="2" fontId="0" fillId="0" borderId="0" xfId="0" applyNumberFormat="1"/>
    <xf numFmtId="0" fontId="0" fillId="21" borderId="0" xfId="0" applyFill="1"/>
    <xf numFmtId="2" fontId="0" fillId="22" borderId="0" xfId="0" applyNumberFormat="1" applyFill="1"/>
    <xf numFmtId="0" fontId="0" fillId="22" borderId="0" xfId="0" applyFill="1"/>
    <xf numFmtId="0" fontId="30" fillId="16" borderId="0" xfId="0" applyFont="1" applyFill="1"/>
    <xf numFmtId="0" fontId="0" fillId="0" borderId="0" xfId="0" applyAlignment="1">
      <alignment horizontal="center" vertical="center" wrapText="1"/>
    </xf>
    <xf numFmtId="0" fontId="0" fillId="0" borderId="36" xfId="0" applyBorder="1"/>
    <xf numFmtId="0" fontId="0" fillId="24" borderId="37" xfId="0" applyFill="1" applyBorder="1" applyAlignment="1">
      <alignment horizontal="center" vertical="center" wrapText="1"/>
    </xf>
    <xf numFmtId="0" fontId="0" fillId="24" borderId="38" xfId="0" applyFill="1" applyBorder="1" applyAlignment="1">
      <alignment horizontal="center" vertical="center" wrapText="1"/>
    </xf>
    <xf numFmtId="0" fontId="0" fillId="24" borderId="39" xfId="0" applyFill="1" applyBorder="1" applyAlignment="1">
      <alignment horizontal="center" vertical="center" wrapText="1"/>
    </xf>
    <xf numFmtId="0" fontId="31" fillId="25" borderId="0" xfId="0" applyFont="1" applyFill="1" applyAlignment="1">
      <alignment wrapText="1"/>
    </xf>
    <xf numFmtId="0" fontId="0" fillId="25" borderId="0" xfId="0" applyFill="1"/>
    <xf numFmtId="0" fontId="5" fillId="27" borderId="0" xfId="0" applyFont="1" applyFill="1" applyAlignment="1">
      <alignment horizontal="center" wrapText="1"/>
    </xf>
    <xf numFmtId="0" fontId="0" fillId="28" borderId="0" xfId="0" applyFill="1"/>
    <xf numFmtId="167" fontId="17" fillId="8" borderId="1" xfId="2" applyNumberFormat="1" applyFont="1" applyFill="1" applyBorder="1" applyAlignment="1" applyProtection="1">
      <alignment horizontal="center" vertical="center" wrapText="1" readingOrder="1"/>
    </xf>
    <xf numFmtId="0" fontId="0" fillId="30" borderId="50" xfId="0" applyFill="1" applyBorder="1"/>
    <xf numFmtId="0" fontId="0" fillId="30" borderId="0" xfId="0" applyFill="1"/>
    <xf numFmtId="0" fontId="0" fillId="30" borderId="4" xfId="0" applyFill="1" applyBorder="1"/>
    <xf numFmtId="0" fontId="34" fillId="30" borderId="0" xfId="0" applyFont="1" applyFill="1"/>
    <xf numFmtId="14" fontId="34" fillId="30" borderId="0" xfId="0" applyNumberFormat="1" applyFont="1" applyFill="1"/>
    <xf numFmtId="14" fontId="0" fillId="26" borderId="52" xfId="0" applyNumberFormat="1" applyFill="1" applyBorder="1" applyAlignment="1" applyProtection="1">
      <alignment horizontal="center"/>
      <protection locked="0"/>
    </xf>
    <xf numFmtId="14" fontId="0" fillId="26" borderId="54" xfId="0" applyNumberFormat="1" applyFill="1" applyBorder="1" applyAlignment="1" applyProtection="1">
      <alignment horizontal="center"/>
      <protection locked="0"/>
    </xf>
    <xf numFmtId="0" fontId="0" fillId="30" borderId="53" xfId="0" applyFill="1" applyBorder="1" applyAlignment="1">
      <alignment horizontal="center"/>
    </xf>
    <xf numFmtId="169" fontId="0" fillId="26" borderId="55" xfId="1" applyNumberFormat="1" applyFont="1" applyFill="1" applyBorder="1" applyAlignment="1" applyProtection="1">
      <alignment horizontal="center"/>
      <protection locked="0"/>
    </xf>
    <xf numFmtId="169" fontId="0" fillId="26" borderId="55" xfId="1" applyNumberFormat="1" applyFont="1" applyFill="1" applyBorder="1"/>
    <xf numFmtId="0" fontId="0" fillId="30" borderId="46" xfId="0" applyFill="1" applyBorder="1"/>
    <xf numFmtId="0" fontId="0" fillId="30" borderId="58" xfId="0" applyFill="1" applyBorder="1"/>
    <xf numFmtId="0" fontId="0" fillId="30" borderId="56" xfId="0" applyFill="1" applyBorder="1"/>
    <xf numFmtId="0" fontId="0" fillId="30" borderId="51" xfId="0" applyFill="1" applyBorder="1"/>
    <xf numFmtId="0" fontId="0" fillId="30" borderId="45" xfId="0" applyFill="1" applyBorder="1"/>
    <xf numFmtId="170" fontId="17" fillId="4" borderId="1" xfId="2" applyNumberFormat="1" applyFont="1" applyFill="1" applyBorder="1" applyAlignment="1" applyProtection="1">
      <alignment horizontal="left" vertical="center" wrapText="1" readingOrder="1"/>
    </xf>
    <xf numFmtId="171" fontId="2" fillId="2" borderId="15" xfId="3" applyNumberFormat="1" applyBorder="1"/>
    <xf numFmtId="44" fontId="17" fillId="9" borderId="1" xfId="0" applyNumberFormat="1" applyFont="1" applyFill="1" applyBorder="1" applyAlignment="1">
      <alignment horizontal="center" vertical="center" wrapText="1" readingOrder="1"/>
    </xf>
    <xf numFmtId="171" fontId="37" fillId="2" borderId="15" xfId="3" applyNumberFormat="1" applyFont="1" applyBorder="1"/>
    <xf numFmtId="172" fontId="17" fillId="6" borderId="1" xfId="1" applyNumberFormat="1" applyFont="1" applyFill="1" applyBorder="1" applyAlignment="1">
      <alignment horizontal="center" vertical="center" wrapText="1" readingOrder="1"/>
    </xf>
    <xf numFmtId="172" fontId="17" fillId="7" borderId="1" xfId="1" applyNumberFormat="1" applyFont="1" applyFill="1" applyBorder="1" applyAlignment="1">
      <alignment horizontal="center" vertical="center" wrapText="1" readingOrder="1"/>
    </xf>
    <xf numFmtId="172" fontId="17" fillId="8" borderId="1" xfId="1" applyNumberFormat="1" applyFont="1" applyFill="1" applyBorder="1" applyAlignment="1">
      <alignment horizontal="center" vertical="center" wrapText="1" readingOrder="1"/>
    </xf>
    <xf numFmtId="172" fontId="17" fillId="9" borderId="1" xfId="1" applyNumberFormat="1" applyFont="1" applyFill="1" applyBorder="1" applyAlignment="1">
      <alignment horizontal="center" vertical="center" wrapText="1" readingOrder="1"/>
    </xf>
    <xf numFmtId="172" fontId="17" fillId="14" borderId="1" xfId="1" applyNumberFormat="1" applyFont="1" applyFill="1" applyBorder="1" applyAlignment="1">
      <alignment horizontal="center" vertical="center" wrapText="1" readingOrder="1"/>
    </xf>
    <xf numFmtId="1" fontId="17" fillId="9" borderId="1" xfId="0" applyNumberFormat="1" applyFont="1" applyFill="1" applyBorder="1" applyAlignment="1">
      <alignment horizontal="center" vertical="center" wrapText="1" readingOrder="1"/>
    </xf>
    <xf numFmtId="164" fontId="17" fillId="14" borderId="1" xfId="1" applyFont="1" applyFill="1" applyBorder="1" applyAlignment="1">
      <alignment horizontal="center" vertical="center" wrapText="1" readingOrder="1"/>
    </xf>
    <xf numFmtId="0" fontId="5" fillId="28" borderId="0" xfId="0" applyFont="1" applyFill="1"/>
    <xf numFmtId="4" fontId="8" fillId="29" borderId="49" xfId="0" applyNumberFormat="1" applyFont="1" applyFill="1" applyBorder="1" applyAlignment="1" applyProtection="1">
      <alignment horizontal="center" vertical="center" wrapText="1"/>
      <protection hidden="1"/>
    </xf>
    <xf numFmtId="2" fontId="0" fillId="29" borderId="49" xfId="0" applyNumberFormat="1" applyFill="1" applyBorder="1" applyAlignment="1" applyProtection="1">
      <alignment horizontal="center" vertical="center" wrapText="1"/>
      <protection hidden="1"/>
    </xf>
    <xf numFmtId="4" fontId="8" fillId="23" borderId="49" xfId="0" applyNumberFormat="1" applyFont="1" applyFill="1" applyBorder="1" applyAlignment="1">
      <alignment horizontal="center" vertical="center" wrapText="1"/>
    </xf>
    <xf numFmtId="4" fontId="9" fillId="23" borderId="49" xfId="0" applyNumberFormat="1" applyFont="1" applyFill="1" applyBorder="1" applyAlignment="1">
      <alignment horizontal="center" vertical="center" wrapText="1"/>
    </xf>
    <xf numFmtId="0" fontId="0" fillId="31" borderId="0" xfId="0" applyFill="1"/>
    <xf numFmtId="4" fontId="8" fillId="29" borderId="59" xfId="0" applyNumberFormat="1" applyFont="1" applyFill="1" applyBorder="1" applyAlignment="1" applyProtection="1">
      <alignment horizontal="center" vertical="center" wrapText="1"/>
      <protection hidden="1"/>
    </xf>
    <xf numFmtId="4" fontId="8" fillId="23" borderId="59" xfId="0" applyNumberFormat="1" applyFont="1" applyFill="1" applyBorder="1" applyAlignment="1">
      <alignment horizontal="center" vertical="center" wrapText="1"/>
    </xf>
    <xf numFmtId="4" fontId="9" fillId="23" borderId="59" xfId="0" applyNumberFormat="1" applyFont="1" applyFill="1" applyBorder="1" applyAlignment="1">
      <alignment horizontal="center" vertical="center" wrapText="1"/>
    </xf>
    <xf numFmtId="2" fontId="0" fillId="29" borderId="59" xfId="0" applyNumberFormat="1" applyFill="1" applyBorder="1" applyAlignment="1" applyProtection="1">
      <alignment horizontal="center" vertical="center" wrapText="1"/>
      <protection hidden="1"/>
    </xf>
    <xf numFmtId="0" fontId="5" fillId="32" borderId="15" xfId="0" applyFont="1" applyFill="1" applyBorder="1" applyAlignment="1">
      <alignment horizontal="center" vertical="center" wrapText="1"/>
    </xf>
    <xf numFmtId="3" fontId="5" fillId="0" borderId="15" xfId="0" applyNumberFormat="1" applyFont="1" applyBorder="1" applyAlignment="1" applyProtection="1">
      <alignment horizontal="center" vertical="center" wrapText="1"/>
      <protection locked="0"/>
    </xf>
    <xf numFmtId="4" fontId="7" fillId="0" borderId="15" xfId="0" applyNumberFormat="1" applyFont="1" applyBorder="1" applyAlignment="1" applyProtection="1">
      <alignment horizontal="center" vertical="center" wrapText="1"/>
      <protection hidden="1"/>
    </xf>
    <xf numFmtId="4" fontId="7" fillId="0" borderId="15" xfId="0" applyNumberFormat="1" applyFont="1" applyBorder="1" applyAlignment="1">
      <alignment horizontal="center" vertical="center" wrapText="1"/>
    </xf>
    <xf numFmtId="4" fontId="9" fillId="0" borderId="15" xfId="0" applyNumberFormat="1" applyFont="1" applyBorder="1" applyAlignment="1">
      <alignment horizontal="center" vertical="center" wrapText="1"/>
    </xf>
    <xf numFmtId="2" fontId="5" fillId="0" borderId="15" xfId="0" applyNumberFormat="1" applyFont="1" applyBorder="1" applyAlignment="1" applyProtection="1">
      <alignment horizontal="center" vertical="center" wrapText="1"/>
      <protection hidden="1"/>
    </xf>
    <xf numFmtId="0" fontId="7" fillId="0" borderId="15" xfId="0" applyFont="1" applyBorder="1" applyAlignment="1" applyProtection="1">
      <alignment horizontal="left" vertical="center" wrapText="1"/>
      <protection locked="0"/>
    </xf>
    <xf numFmtId="3" fontId="0" fillId="0" borderId="15" xfId="0" applyNumberFormat="1" applyBorder="1" applyAlignment="1" applyProtection="1">
      <alignment horizontal="center" vertical="center" wrapText="1"/>
      <protection locked="0"/>
    </xf>
    <xf numFmtId="3" fontId="7" fillId="29" borderId="59" xfId="0" applyNumberFormat="1" applyFont="1" applyFill="1" applyBorder="1" applyAlignment="1" applyProtection="1">
      <alignment horizontal="center" vertical="center" wrapText="1"/>
      <protection hidden="1"/>
    </xf>
    <xf numFmtId="3" fontId="7" fillId="29" borderId="49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15" xfId="0" applyBorder="1"/>
    <xf numFmtId="0" fontId="32" fillId="26" borderId="48" xfId="0" applyFont="1" applyFill="1" applyBorder="1" applyAlignment="1">
      <alignment horizontal="center" vertical="center"/>
    </xf>
    <xf numFmtId="0" fontId="32" fillId="26" borderId="40" xfId="0" applyFont="1" applyFill="1" applyBorder="1" applyAlignment="1">
      <alignment horizontal="center" vertical="center"/>
    </xf>
    <xf numFmtId="0" fontId="32" fillId="26" borderId="41" xfId="0" applyFont="1" applyFill="1" applyBorder="1" applyAlignment="1">
      <alignment horizontal="center" vertical="center"/>
    </xf>
    <xf numFmtId="0" fontId="5" fillId="0" borderId="0" xfId="0" applyFont="1"/>
    <xf numFmtId="0" fontId="0" fillId="0" borderId="60" xfId="0" applyBorder="1"/>
    <xf numFmtId="0" fontId="0" fillId="0" borderId="61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5" fillId="0" borderId="42" xfId="0" applyFont="1" applyBorder="1"/>
    <xf numFmtId="0" fontId="0" fillId="0" borderId="49" xfId="0" applyBorder="1"/>
    <xf numFmtId="0" fontId="0" fillId="0" borderId="51" xfId="0" applyBorder="1"/>
    <xf numFmtId="0" fontId="0" fillId="0" borderId="57" xfId="0" applyBorder="1"/>
    <xf numFmtId="169" fontId="0" fillId="26" borderId="0" xfId="1" applyNumberFormat="1" applyFont="1" applyFill="1" applyBorder="1" applyAlignment="1" applyProtection="1">
      <alignment horizontal="center"/>
      <protection locked="0"/>
    </xf>
    <xf numFmtId="0" fontId="7" fillId="0" borderId="42" xfId="0" applyFont="1" applyBorder="1" applyAlignment="1" applyProtection="1">
      <alignment vertical="center" wrapText="1"/>
      <protection locked="0"/>
    </xf>
    <xf numFmtId="0" fontId="5" fillId="32" borderId="0" xfId="0" applyFont="1" applyFill="1" applyAlignment="1">
      <alignment horizontal="center" vertical="center" wrapText="1"/>
    </xf>
    <xf numFmtId="2" fontId="0" fillId="29" borderId="0" xfId="0" applyNumberFormat="1" applyFill="1" applyAlignment="1" applyProtection="1">
      <alignment horizontal="center" vertical="center" wrapText="1"/>
      <protection hidden="1"/>
    </xf>
    <xf numFmtId="2" fontId="5" fillId="0" borderId="0" xfId="0" applyNumberFormat="1" applyFont="1" applyAlignment="1" applyProtection="1">
      <alignment horizontal="center" vertical="center" wrapText="1"/>
      <protection hidden="1"/>
    </xf>
    <xf numFmtId="164" fontId="5" fillId="0" borderId="15" xfId="1" applyFont="1" applyFill="1" applyBorder="1" applyAlignment="1" applyProtection="1">
      <alignment horizontal="center" vertical="center" wrapText="1"/>
      <protection locked="0"/>
    </xf>
    <xf numFmtId="0" fontId="5" fillId="31" borderId="0" xfId="0" applyFont="1" applyFill="1"/>
    <xf numFmtId="0" fontId="39" fillId="0" borderId="49" xfId="0" applyFont="1" applyBorder="1"/>
    <xf numFmtId="0" fontId="39" fillId="28" borderId="49" xfId="0" applyFont="1" applyFill="1" applyBorder="1"/>
    <xf numFmtId="9" fontId="39" fillId="28" borderId="49" xfId="6" applyFont="1" applyFill="1" applyBorder="1"/>
    <xf numFmtId="0" fontId="39" fillId="28" borderId="0" xfId="0" applyFont="1" applyFill="1"/>
    <xf numFmtId="9" fontId="39" fillId="28" borderId="0" xfId="0" applyNumberFormat="1" applyFont="1" applyFill="1"/>
    <xf numFmtId="0" fontId="0" fillId="0" borderId="49" xfId="0" applyBorder="1" applyAlignment="1">
      <alignment horizontal="center"/>
    </xf>
    <xf numFmtId="0" fontId="40" fillId="34" borderId="42" xfId="0" applyFont="1" applyFill="1" applyBorder="1"/>
    <xf numFmtId="0" fontId="40" fillId="34" borderId="43" xfId="0" applyFont="1" applyFill="1" applyBorder="1"/>
    <xf numFmtId="0" fontId="40" fillId="34" borderId="44" xfId="0" applyFont="1" applyFill="1" applyBorder="1"/>
    <xf numFmtId="0" fontId="5" fillId="0" borderId="43" xfId="0" applyFont="1" applyBorder="1"/>
    <xf numFmtId="0" fontId="5" fillId="0" borderId="44" xfId="0" applyFont="1" applyBorder="1"/>
    <xf numFmtId="0" fontId="41" fillId="0" borderId="0" xfId="0" applyFont="1"/>
    <xf numFmtId="0" fontId="43" fillId="0" borderId="0" xfId="0" applyFont="1"/>
    <xf numFmtId="0" fontId="41" fillId="0" borderId="60" xfId="0" applyFont="1" applyBorder="1"/>
    <xf numFmtId="0" fontId="41" fillId="0" borderId="51" xfId="0" applyFont="1" applyBorder="1"/>
    <xf numFmtId="0" fontId="41" fillId="0" borderId="45" xfId="0" applyFont="1" applyBorder="1"/>
    <xf numFmtId="0" fontId="41" fillId="0" borderId="43" xfId="0" applyFont="1" applyBorder="1"/>
    <xf numFmtId="0" fontId="43" fillId="0" borderId="42" xfId="0" applyFont="1" applyBorder="1"/>
    <xf numFmtId="0" fontId="41" fillId="0" borderId="63" xfId="0" applyFont="1" applyBorder="1" applyAlignment="1">
      <alignment horizontal="left" vertical="center"/>
    </xf>
    <xf numFmtId="0" fontId="41" fillId="0" borderId="51" xfId="0" applyFont="1" applyBorder="1" applyAlignment="1">
      <alignment horizontal="left" vertical="center"/>
    </xf>
    <xf numFmtId="0" fontId="43" fillId="0" borderId="51" xfId="0" applyFont="1" applyBorder="1"/>
    <xf numFmtId="0" fontId="33" fillId="0" borderId="42" xfId="0" applyFont="1" applyBorder="1"/>
    <xf numFmtId="0" fontId="41" fillId="0" borderId="62" xfId="0" applyFont="1" applyBorder="1"/>
    <xf numFmtId="0" fontId="41" fillId="0" borderId="64" xfId="0" applyFont="1" applyBorder="1"/>
    <xf numFmtId="0" fontId="41" fillId="0" borderId="59" xfId="0" applyFont="1" applyBorder="1"/>
    <xf numFmtId="0" fontId="43" fillId="0" borderId="45" xfId="0" applyFont="1" applyBorder="1"/>
    <xf numFmtId="0" fontId="43" fillId="0" borderId="49" xfId="0" applyFont="1" applyBorder="1"/>
    <xf numFmtId="0" fontId="43" fillId="0" borderId="0" xfId="0" applyFont="1" applyAlignment="1">
      <alignment horizontal="center"/>
    </xf>
    <xf numFmtId="0" fontId="5" fillId="28" borderId="0" xfId="0" applyFont="1" applyFill="1" applyAlignment="1">
      <alignment horizontal="center"/>
    </xf>
    <xf numFmtId="14" fontId="43" fillId="0" borderId="49" xfId="0" applyNumberFormat="1" applyFont="1" applyBorder="1" applyAlignment="1" applyProtection="1">
      <alignment horizontal="left" vertical="center"/>
      <protection locked="0"/>
    </xf>
    <xf numFmtId="0" fontId="41" fillId="0" borderId="49" xfId="0" applyFont="1" applyBorder="1" applyProtection="1">
      <protection locked="0"/>
    </xf>
    <xf numFmtId="0" fontId="43" fillId="0" borderId="49" xfId="0" applyFont="1" applyBorder="1" applyAlignment="1" applyProtection="1">
      <alignment horizontal="center"/>
      <protection locked="0"/>
    </xf>
    <xf numFmtId="0" fontId="43" fillId="0" borderId="49" xfId="0" applyFont="1" applyBorder="1" applyAlignment="1" applyProtection="1">
      <alignment horizontal="center" vertical="center"/>
      <protection locked="0"/>
    </xf>
    <xf numFmtId="0" fontId="41" fillId="0" borderId="62" xfId="0" applyFont="1" applyBorder="1" applyAlignment="1" applyProtection="1">
      <alignment horizontal="right"/>
      <protection locked="0"/>
    </xf>
    <xf numFmtId="0" fontId="41" fillId="0" borderId="64" xfId="0" applyFont="1" applyBorder="1" applyAlignment="1" applyProtection="1">
      <alignment horizontal="right"/>
      <protection locked="0"/>
    </xf>
    <xf numFmtId="0" fontId="41" fillId="0" borderId="59" xfId="0" applyFont="1" applyBorder="1" applyAlignment="1" applyProtection="1">
      <alignment horizontal="right"/>
      <protection locked="0"/>
    </xf>
    <xf numFmtId="0" fontId="33" fillId="0" borderId="42" xfId="0" applyFont="1" applyBorder="1" applyAlignment="1" applyProtection="1">
      <alignment horizontal="left" vertical="center"/>
      <protection hidden="1"/>
    </xf>
    <xf numFmtId="0" fontId="41" fillId="0" borderId="49" xfId="0" applyFont="1" applyBorder="1" applyAlignment="1" applyProtection="1">
      <alignment horizontal="center"/>
      <protection locked="0"/>
    </xf>
    <xf numFmtId="164" fontId="0" fillId="0" borderId="0" xfId="1" applyFont="1" applyAlignment="1">
      <alignment horizontal="center"/>
    </xf>
    <xf numFmtId="164" fontId="0" fillId="0" borderId="49" xfId="1" applyFont="1" applyBorder="1" applyAlignment="1">
      <alignment horizontal="right"/>
    </xf>
    <xf numFmtId="164" fontId="0" fillId="28" borderId="49" xfId="1" applyFont="1" applyFill="1" applyBorder="1" applyAlignment="1">
      <alignment horizontal="right"/>
    </xf>
    <xf numFmtId="164" fontId="0" fillId="0" borderId="49" xfId="1" applyFont="1" applyFill="1" applyBorder="1" applyAlignment="1">
      <alignment horizontal="right"/>
    </xf>
    <xf numFmtId="164" fontId="0" fillId="33" borderId="49" xfId="1" applyFont="1" applyFill="1" applyBorder="1" applyAlignment="1">
      <alignment horizontal="right"/>
    </xf>
    <xf numFmtId="164" fontId="5" fillId="0" borderId="49" xfId="0" applyNumberFormat="1" applyFont="1" applyBorder="1"/>
    <xf numFmtId="164" fontId="5" fillId="33" borderId="49" xfId="1" applyFont="1" applyFill="1" applyBorder="1" applyAlignment="1">
      <alignment horizontal="right"/>
    </xf>
    <xf numFmtId="0" fontId="5" fillId="32" borderId="49" xfId="0" applyFont="1" applyFill="1" applyBorder="1" applyAlignment="1">
      <alignment horizontal="center" vertical="center" wrapText="1"/>
    </xf>
    <xf numFmtId="0" fontId="0" fillId="32" borderId="49" xfId="0" applyFill="1" applyBorder="1" applyAlignment="1">
      <alignment horizontal="center" vertical="center" wrapText="1"/>
    </xf>
    <xf numFmtId="0" fontId="33" fillId="0" borderId="49" xfId="0" applyFont="1" applyBorder="1" applyAlignment="1" applyProtection="1">
      <alignment horizontal="left" vertical="center"/>
      <protection hidden="1"/>
    </xf>
    <xf numFmtId="164" fontId="47" fillId="0" borderId="49" xfId="1" applyFont="1" applyBorder="1" applyAlignment="1" applyProtection="1">
      <alignment horizontal="right" vertical="center"/>
    </xf>
    <xf numFmtId="10" fontId="39" fillId="28" borderId="49" xfId="6" applyNumberFormat="1" applyFont="1" applyFill="1" applyBorder="1"/>
    <xf numFmtId="0" fontId="0" fillId="0" borderId="0" xfId="0" applyAlignment="1">
      <alignment horizontal="left"/>
    </xf>
    <xf numFmtId="0" fontId="5" fillId="23" borderId="49" xfId="0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4" borderId="49" xfId="0" applyFont="1" applyFill="1" applyBorder="1" applyAlignment="1">
      <alignment horizontal="center" vertical="center"/>
    </xf>
    <xf numFmtId="0" fontId="0" fillId="0" borderId="49" xfId="0" applyBorder="1" applyAlignment="1">
      <alignment horizontal="left" vertical="center"/>
    </xf>
    <xf numFmtId="0" fontId="0" fillId="0" borderId="49" xfId="0" applyBorder="1" applyAlignment="1">
      <alignment horizontal="right" vertical="center"/>
    </xf>
    <xf numFmtId="0" fontId="50" fillId="35" borderId="49" xfId="0" applyFont="1" applyFill="1" applyBorder="1" applyAlignment="1">
      <alignment horizontal="right" vertical="center"/>
    </xf>
    <xf numFmtId="0" fontId="5" fillId="34" borderId="49" xfId="0" applyFont="1" applyFill="1" applyBorder="1" applyAlignment="1">
      <alignment horizontal="right" vertical="center"/>
    </xf>
    <xf numFmtId="0" fontId="0" fillId="5" borderId="1" xfId="0" applyFill="1" applyBorder="1" applyAlignment="1">
      <alignment horizontal="left" vertical="center" readingOrder="1"/>
    </xf>
    <xf numFmtId="0" fontId="0" fillId="7" borderId="23" xfId="0" applyFill="1" applyBorder="1" applyAlignment="1">
      <alignment horizontal="left" vertical="center" readingOrder="1"/>
    </xf>
    <xf numFmtId="0" fontId="0" fillId="5" borderId="22" xfId="0" applyFill="1" applyBorder="1" applyAlignment="1">
      <alignment horizontal="left" vertical="center" wrapText="1" readingOrder="1"/>
    </xf>
    <xf numFmtId="0" fontId="33" fillId="0" borderId="0" xfId="0" applyFont="1" applyAlignment="1">
      <alignment horizontal="right"/>
    </xf>
    <xf numFmtId="0" fontId="48" fillId="0" borderId="59" xfId="0" applyFont="1" applyBorder="1" applyAlignment="1">
      <alignment horizontal="center" vertical="center"/>
    </xf>
    <xf numFmtId="0" fontId="48" fillId="0" borderId="49" xfId="0" applyFont="1" applyBorder="1" applyAlignment="1">
      <alignment horizontal="center" vertical="center"/>
    </xf>
    <xf numFmtId="164" fontId="41" fillId="0" borderId="49" xfId="1" applyFont="1" applyFill="1" applyBorder="1" applyAlignment="1" applyProtection="1">
      <alignment horizontal="center"/>
      <protection locked="0"/>
    </xf>
    <xf numFmtId="0" fontId="42" fillId="0" borderId="49" xfId="0" applyFont="1" applyBorder="1" applyAlignment="1">
      <alignment horizontal="right" vertical="center"/>
    </xf>
    <xf numFmtId="171" fontId="2" fillId="2" borderId="49" xfId="3" applyNumberFormat="1" applyBorder="1"/>
    <xf numFmtId="172" fontId="17" fillId="36" borderId="1" xfId="1" applyNumberFormat="1" applyFont="1" applyFill="1" applyBorder="1" applyAlignment="1">
      <alignment horizontal="center" vertical="center" wrapText="1" readingOrder="1"/>
    </xf>
    <xf numFmtId="171" fontId="17" fillId="14" borderId="1" xfId="0" applyNumberFormat="1" applyFont="1" applyFill="1" applyBorder="1" applyAlignment="1">
      <alignment horizontal="right" vertical="center" wrapText="1" readingOrder="1"/>
    </xf>
    <xf numFmtId="172" fontId="17" fillId="36" borderId="65" xfId="1" applyNumberFormat="1" applyFont="1" applyFill="1" applyBorder="1" applyAlignment="1">
      <alignment horizontal="center" vertical="center" wrapText="1" readingOrder="1"/>
    </xf>
    <xf numFmtId="171" fontId="17" fillId="14" borderId="65" xfId="0" applyNumberFormat="1" applyFont="1" applyFill="1" applyBorder="1" applyAlignment="1">
      <alignment horizontal="right" vertical="center" wrapText="1" readingOrder="1"/>
    </xf>
    <xf numFmtId="164" fontId="17" fillId="14" borderId="65" xfId="1" applyFont="1" applyFill="1" applyBorder="1" applyAlignment="1">
      <alignment horizontal="right" vertical="center" wrapText="1" readingOrder="1"/>
    </xf>
    <xf numFmtId="172" fontId="17" fillId="36" borderId="65" xfId="1" applyNumberFormat="1" applyFont="1" applyFill="1" applyBorder="1" applyAlignment="1">
      <alignment horizontal="right" vertical="center" wrapText="1" readingOrder="1"/>
    </xf>
    <xf numFmtId="168" fontId="17" fillId="5" borderId="1" xfId="0" applyNumberFormat="1" applyFont="1" applyFill="1" applyBorder="1" applyAlignment="1">
      <alignment horizontal="center" vertical="center" wrapText="1" readingOrder="1"/>
    </xf>
    <xf numFmtId="173" fontId="17" fillId="4" borderId="1" xfId="2" applyNumberFormat="1" applyFont="1" applyFill="1" applyBorder="1" applyAlignment="1" applyProtection="1">
      <alignment horizontal="left" vertical="center" wrapText="1" readingOrder="1"/>
    </xf>
    <xf numFmtId="174" fontId="17" fillId="4" borderId="66" xfId="2" applyNumberFormat="1" applyFont="1" applyFill="1" applyBorder="1" applyAlignment="1" applyProtection="1">
      <alignment horizontal="left" vertical="center" wrapText="1" readingOrder="1"/>
    </xf>
    <xf numFmtId="175" fontId="0" fillId="0" borderId="0" xfId="0" applyNumberFormat="1"/>
    <xf numFmtId="173" fontId="17" fillId="5" borderId="1" xfId="0" applyNumberFormat="1" applyFont="1" applyFill="1" applyBorder="1" applyAlignment="1">
      <alignment horizontal="center" vertical="center" wrapText="1" readingOrder="1"/>
    </xf>
    <xf numFmtId="173" fontId="17" fillId="6" borderId="1" xfId="0" applyNumberFormat="1" applyFont="1" applyFill="1" applyBorder="1" applyAlignment="1">
      <alignment horizontal="center" vertical="center" wrapText="1" readingOrder="1"/>
    </xf>
    <xf numFmtId="173" fontId="17" fillId="6" borderId="1" xfId="1" applyNumberFormat="1" applyFont="1" applyFill="1" applyBorder="1" applyAlignment="1">
      <alignment horizontal="center" vertical="center" wrapText="1" readingOrder="1"/>
    </xf>
    <xf numFmtId="0" fontId="33" fillId="6" borderId="1" xfId="0" applyFont="1" applyFill="1" applyBorder="1" applyAlignment="1">
      <alignment horizontal="left" vertical="center" wrapText="1" readingOrder="1"/>
    </xf>
    <xf numFmtId="173" fontId="17" fillId="7" borderId="1" xfId="1" applyNumberFormat="1" applyFont="1" applyFill="1" applyBorder="1" applyAlignment="1">
      <alignment horizontal="center" vertical="center" wrapText="1" readingOrder="1"/>
    </xf>
    <xf numFmtId="173" fontId="17" fillId="8" borderId="1" xfId="1" applyNumberFormat="1" applyFont="1" applyFill="1" applyBorder="1" applyAlignment="1">
      <alignment horizontal="center" vertical="center" wrapText="1" readingOrder="1"/>
    </xf>
    <xf numFmtId="173" fontId="17" fillId="9" borderId="1" xfId="1" applyNumberFormat="1" applyFont="1" applyFill="1" applyBorder="1" applyAlignment="1">
      <alignment horizontal="center" vertical="center" wrapText="1" readingOrder="1"/>
    </xf>
    <xf numFmtId="174" fontId="17" fillId="37" borderId="1" xfId="2" applyNumberFormat="1" applyFont="1" applyFill="1" applyBorder="1" applyAlignment="1" applyProtection="1">
      <alignment horizontal="left" vertical="center" wrapText="1" readingOrder="1"/>
    </xf>
    <xf numFmtId="173" fontId="17" fillId="36" borderId="1" xfId="1" applyNumberFormat="1" applyFont="1" applyFill="1" applyBorder="1" applyAlignment="1">
      <alignment horizontal="center" vertical="center" wrapText="1" readingOrder="1"/>
    </xf>
    <xf numFmtId="173" fontId="17" fillId="14" borderId="1" xfId="0" applyNumberFormat="1" applyFont="1" applyFill="1" applyBorder="1" applyAlignment="1">
      <alignment horizontal="right" vertical="center" wrapText="1" readingOrder="1"/>
    </xf>
    <xf numFmtId="173" fontId="17" fillId="36" borderId="65" xfId="1" applyNumberFormat="1" applyFont="1" applyFill="1" applyBorder="1" applyAlignment="1">
      <alignment horizontal="center" vertical="center" wrapText="1" readingOrder="1"/>
    </xf>
    <xf numFmtId="173" fontId="17" fillId="14" borderId="65" xfId="0" applyNumberFormat="1" applyFont="1" applyFill="1" applyBorder="1" applyAlignment="1">
      <alignment horizontal="right" vertical="center" wrapText="1" readingOrder="1"/>
    </xf>
    <xf numFmtId="173" fontId="17" fillId="14" borderId="65" xfId="1" applyNumberFormat="1" applyFont="1" applyFill="1" applyBorder="1" applyAlignment="1">
      <alignment horizontal="right" vertical="center" wrapText="1" readingOrder="1"/>
    </xf>
    <xf numFmtId="173" fontId="17" fillId="36" borderId="65" xfId="1" applyNumberFormat="1" applyFont="1" applyFill="1" applyBorder="1" applyAlignment="1">
      <alignment horizontal="right" vertical="center" wrapText="1" readingOrder="1"/>
    </xf>
    <xf numFmtId="164" fontId="43" fillId="17" borderId="49" xfId="0" applyNumberFormat="1" applyFont="1" applyFill="1" applyBorder="1" applyAlignment="1" applyProtection="1">
      <alignment horizontal="right"/>
      <protection locked="0"/>
    </xf>
    <xf numFmtId="0" fontId="38" fillId="0" borderId="0" xfId="0" applyFont="1" applyAlignment="1">
      <alignment horizontal="center"/>
    </xf>
    <xf numFmtId="0" fontId="27" fillId="0" borderId="35" xfId="0" applyFont="1" applyBorder="1" applyAlignment="1">
      <alignment horizontal="center" wrapText="1"/>
    </xf>
    <xf numFmtId="0" fontId="27" fillId="0" borderId="34" xfId="0" applyFont="1" applyBorder="1" applyAlignment="1">
      <alignment horizontal="center" wrapText="1"/>
    </xf>
    <xf numFmtId="0" fontId="29" fillId="18" borderId="32" xfId="0" applyFont="1" applyFill="1" applyBorder="1" applyAlignment="1">
      <alignment horizontal="center" wrapText="1"/>
    </xf>
    <xf numFmtId="0" fontId="29" fillId="18" borderId="33" xfId="0" applyFont="1" applyFill="1" applyBorder="1" applyAlignment="1">
      <alignment horizontal="center" wrapText="1"/>
    </xf>
    <xf numFmtId="0" fontId="40" fillId="34" borderId="49" xfId="0" applyFont="1" applyFill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/>
    </xf>
    <xf numFmtId="0" fontId="51" fillId="0" borderId="0" xfId="0" applyFont="1" applyAlignment="1">
      <alignment horizontal="center" vertical="center" wrapText="1"/>
    </xf>
    <xf numFmtId="0" fontId="44" fillId="0" borderId="42" xfId="0" applyFont="1" applyBorder="1" applyAlignment="1" applyProtection="1">
      <alignment horizontal="left"/>
      <protection locked="0"/>
    </xf>
    <xf numFmtId="0" fontId="44" fillId="0" borderId="43" xfId="0" applyFont="1" applyBorder="1" applyAlignment="1" applyProtection="1">
      <alignment horizontal="left"/>
      <protection locked="0"/>
    </xf>
    <xf numFmtId="0" fontId="44" fillId="0" borderId="44" xfId="0" applyFont="1" applyBorder="1" applyAlignment="1" applyProtection="1">
      <alignment horizontal="left"/>
      <protection locked="0"/>
    </xf>
    <xf numFmtId="0" fontId="49" fillId="0" borderId="0" xfId="0" applyFont="1" applyAlignment="1">
      <alignment horizontal="center"/>
    </xf>
    <xf numFmtId="0" fontId="18" fillId="13" borderId="17" xfId="0" applyFont="1" applyFill="1" applyBorder="1" applyAlignment="1">
      <alignment horizontal="center" vertical="center" textRotation="90" wrapText="1" readingOrder="1"/>
    </xf>
    <xf numFmtId="0" fontId="22" fillId="9" borderId="13" xfId="0" applyFont="1" applyFill="1" applyBorder="1" applyAlignment="1">
      <alignment horizontal="center" vertical="center" textRotation="90" wrapText="1" readingOrder="1"/>
    </xf>
    <xf numFmtId="0" fontId="18" fillId="5" borderId="12" xfId="0" applyFont="1" applyFill="1" applyBorder="1" applyAlignment="1">
      <alignment horizontal="center" vertical="center" textRotation="90" wrapText="1" readingOrder="1"/>
    </xf>
    <xf numFmtId="0" fontId="22" fillId="5" borderId="13" xfId="0" applyFont="1" applyFill="1" applyBorder="1" applyAlignment="1">
      <alignment horizontal="center" vertical="center" textRotation="90" wrapText="1" readingOrder="1"/>
    </xf>
    <xf numFmtId="0" fontId="22" fillId="5" borderId="18" xfId="0" applyFont="1" applyFill="1" applyBorder="1" applyAlignment="1">
      <alignment horizontal="center" vertical="center" textRotation="90" wrapText="1" readingOrder="1"/>
    </xf>
    <xf numFmtId="0" fontId="15" fillId="4" borderId="12" xfId="0" applyFont="1" applyFill="1" applyBorder="1" applyAlignment="1">
      <alignment horizontal="center" vertical="center" textRotation="90" wrapText="1" readingOrder="1"/>
    </xf>
    <xf numFmtId="0" fontId="16" fillId="4" borderId="13" xfId="4" applyFont="1" applyFill="1" applyBorder="1" applyAlignment="1" applyProtection="1">
      <alignment horizontal="center" vertical="center" textRotation="90"/>
    </xf>
    <xf numFmtId="0" fontId="16" fillId="5" borderId="13" xfId="4" applyFont="1" applyFill="1" applyBorder="1" applyAlignment="1" applyProtection="1">
      <alignment horizontal="center" vertical="center" textRotation="90" wrapText="1"/>
    </xf>
    <xf numFmtId="0" fontId="18" fillId="6" borderId="16" xfId="0" applyFont="1" applyFill="1" applyBorder="1" applyAlignment="1">
      <alignment horizontal="center" vertical="center" textRotation="90" wrapText="1" readingOrder="1"/>
    </xf>
    <xf numFmtId="0" fontId="16" fillId="6" borderId="13" xfId="4" applyFont="1" applyFill="1" applyBorder="1" applyAlignment="1" applyProtection="1">
      <alignment horizontal="center" textRotation="90" wrapText="1"/>
    </xf>
    <xf numFmtId="0" fontId="18" fillId="7" borderId="12" xfId="0" applyFont="1" applyFill="1" applyBorder="1" applyAlignment="1">
      <alignment horizontal="center" vertical="center" textRotation="90" wrapText="1" readingOrder="1"/>
    </xf>
    <xf numFmtId="0" fontId="16" fillId="7" borderId="13" xfId="4" applyFont="1" applyFill="1" applyBorder="1" applyAlignment="1" applyProtection="1">
      <alignment horizontal="center" vertical="center" textRotation="90" wrapText="1"/>
    </xf>
    <xf numFmtId="0" fontId="18" fillId="8" borderId="12" xfId="0" applyFont="1" applyFill="1" applyBorder="1" applyAlignment="1">
      <alignment horizontal="center" vertical="center" textRotation="90" wrapText="1" readingOrder="1"/>
    </xf>
    <xf numFmtId="0" fontId="0" fillId="12" borderId="13" xfId="4" applyFont="1" applyFill="1" applyBorder="1" applyAlignment="1" applyProtection="1">
      <alignment horizontal="center" vertical="center" textRotation="90" wrapText="1"/>
    </xf>
  </cellXfs>
  <cellStyles count="7">
    <cellStyle name="60% - Colore 6" xfId="5" builtinId="52"/>
    <cellStyle name="Migliaia" xfId="1" builtinId="3"/>
    <cellStyle name="Normale" xfId="0" builtinId="0"/>
    <cellStyle name="Percentuale" xfId="6" builtinId="5"/>
    <cellStyle name="Testo descrittivo" xfId="4" builtinId="53"/>
    <cellStyle name="Valore valido" xfId="3" builtinId="26"/>
    <cellStyle name="Valuta" xfId="2" builtinId="4"/>
  </cellStyles>
  <dxfs count="11">
    <dxf>
      <fill>
        <patternFill patternType="darkTrellis">
          <f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darkTrellis">
          <f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darkTrellis">
          <f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darkTrellis">
          <f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darkTrellis">
          <f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darkTrellis">
          <f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rgb="FFFF0000"/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darkTrellis">
          <f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darkTrellis">
          <f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darkTrellis">
          <f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darkTrellis">
          <f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3300"/>
      <color rgb="FFFFCC66"/>
      <color rgb="FFFF66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12697</xdr:colOff>
      <xdr:row>24</xdr:row>
      <xdr:rowOff>143443</xdr:rowOff>
    </xdr:from>
    <xdr:to>
      <xdr:col>1</xdr:col>
      <xdr:colOff>1098748</xdr:colOff>
      <xdr:row>29</xdr:row>
      <xdr:rowOff>86293</xdr:rowOff>
    </xdr:to>
    <xdr:sp macro="" textlink="">
      <xdr:nvSpPr>
        <xdr:cNvPr id="4" name="Freccia in giù 3">
          <a:extLst>
            <a:ext uri="{FF2B5EF4-FFF2-40B4-BE49-F238E27FC236}">
              <a16:creationId xmlns:a16="http://schemas.microsoft.com/office/drawing/2014/main" id="{DEF497EA-3648-405E-9D30-A9E18C02076B}"/>
            </a:ext>
          </a:extLst>
        </xdr:cNvPr>
        <xdr:cNvSpPr/>
      </xdr:nvSpPr>
      <xdr:spPr>
        <a:xfrm rot="4800832">
          <a:off x="5565873" y="1800692"/>
          <a:ext cx="742950" cy="10860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42334</xdr:colOff>
      <xdr:row>24</xdr:row>
      <xdr:rowOff>132882</xdr:rowOff>
    </xdr:from>
    <xdr:to>
      <xdr:col>3</xdr:col>
      <xdr:colOff>1105745</xdr:colOff>
      <xdr:row>29</xdr:row>
      <xdr:rowOff>75732</xdr:rowOff>
    </xdr:to>
    <xdr:sp macro="" textlink="">
      <xdr:nvSpPr>
        <xdr:cNvPr id="5" name="Freccia in giù 4">
          <a:extLst>
            <a:ext uri="{FF2B5EF4-FFF2-40B4-BE49-F238E27FC236}">
              <a16:creationId xmlns:a16="http://schemas.microsoft.com/office/drawing/2014/main" id="{CD566938-23A0-4329-BF22-1F5AE2CB192B}"/>
            </a:ext>
          </a:extLst>
        </xdr:cNvPr>
        <xdr:cNvSpPr/>
      </xdr:nvSpPr>
      <xdr:spPr>
        <a:xfrm rot="16804174">
          <a:off x="7393940" y="1801451"/>
          <a:ext cx="742950" cy="106341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15</xdr:col>
      <xdr:colOff>704415</xdr:colOff>
      <xdr:row>8</xdr:row>
      <xdr:rowOff>97100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E97B3103-24E6-45D6-8F25-DC2476FC2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71975" y="1133475"/>
          <a:ext cx="3844290" cy="455239"/>
        </a:xfrm>
        <a:prstGeom prst="rect">
          <a:avLst/>
        </a:prstGeom>
      </xdr:spPr>
    </xdr:pic>
    <xdr:clientData/>
  </xdr:twoCellAnchor>
  <xdr:twoCellAnchor editAs="oneCell">
    <xdr:from>
      <xdr:col>8</xdr:col>
      <xdr:colOff>17417</xdr:colOff>
      <xdr:row>0</xdr:row>
      <xdr:rowOff>169001</xdr:rowOff>
    </xdr:from>
    <xdr:to>
      <xdr:col>11</xdr:col>
      <xdr:colOff>669473</xdr:colOff>
      <xdr:row>7</xdr:row>
      <xdr:rowOff>38915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88F9BD5-7934-4C64-A79C-A221ABED9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846" y="169001"/>
          <a:ext cx="5078187" cy="1162593"/>
        </a:xfrm>
        <a:prstGeom prst="rect">
          <a:avLst/>
        </a:prstGeom>
      </xdr:spPr>
    </xdr:pic>
    <xdr:clientData/>
  </xdr:twoCellAnchor>
  <xdr:twoCellAnchor editAs="oneCell">
    <xdr:from>
      <xdr:col>8</xdr:col>
      <xdr:colOff>1905</xdr:colOff>
      <xdr:row>9</xdr:row>
      <xdr:rowOff>23403</xdr:rowOff>
    </xdr:from>
    <xdr:to>
      <xdr:col>10</xdr:col>
      <xdr:colOff>1201239</xdr:colOff>
      <xdr:row>13</xdr:row>
      <xdr:rowOff>22771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B0CE1532-322E-4C03-92BE-04E11FD64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99334" y="1669867"/>
          <a:ext cx="4196987" cy="7031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131445</xdr:colOff>
      <xdr:row>0</xdr:row>
      <xdr:rowOff>74295</xdr:rowOff>
    </xdr:from>
    <xdr:to>
      <xdr:col>1</xdr:col>
      <xdr:colOff>2790825</xdr:colOff>
      <xdr:row>4</xdr:row>
      <xdr:rowOff>16147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A0413086-0AC3-4FF7-905F-6469F0D62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445" y="74295"/>
          <a:ext cx="3457575" cy="852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78ED6-B58B-46EC-9C1F-3254B76471DB}">
  <sheetPr>
    <tabColor rgb="FF92D050"/>
  </sheetPr>
  <dimension ref="A2:HT1541"/>
  <sheetViews>
    <sheetView showGridLines="0" tabSelected="1" topLeftCell="H1" zoomScale="70" zoomScaleNormal="70" workbookViewId="0">
      <selection activeCell="R59" sqref="R59"/>
    </sheetView>
  </sheetViews>
  <sheetFormatPr defaultRowHeight="14.4" outlineLevelRow="1" outlineLevelCol="1" x14ac:dyDescent="0.3"/>
  <cols>
    <col min="1" max="1" width="10.44140625" hidden="1" customWidth="1" outlineLevel="1"/>
    <col min="2" max="2" width="16.88671875" hidden="1" customWidth="1" outlineLevel="1"/>
    <col min="3" max="3" width="12.6640625" hidden="1" customWidth="1" outlineLevel="1"/>
    <col min="4" max="4" width="17" hidden="1" customWidth="1" outlineLevel="1"/>
    <col min="5" max="5" width="10.5546875" hidden="1" customWidth="1" outlineLevel="1"/>
    <col min="6" max="7" width="4.109375" hidden="1" customWidth="1" outlineLevel="1"/>
    <col min="8" max="8" width="17.44140625" customWidth="1" collapsed="1"/>
    <col min="9" max="9" width="24.109375" customWidth="1"/>
    <col min="10" max="10" width="19.6640625" customWidth="1"/>
    <col min="11" max="11" width="20.5546875" customWidth="1"/>
    <col min="12" max="12" width="19.6640625" customWidth="1"/>
    <col min="13" max="13" width="14.88671875" customWidth="1"/>
    <col min="14" max="14" width="29.5546875" customWidth="1"/>
    <col min="15" max="15" width="15.6640625" customWidth="1"/>
    <col min="16" max="16" width="16.44140625" customWidth="1"/>
    <col min="17" max="18" width="15.6640625" customWidth="1"/>
    <col min="19" max="19" width="17.88671875" hidden="1" customWidth="1" outlineLevel="1"/>
    <col min="20" max="20" width="20.109375" hidden="1" customWidth="1" outlineLevel="1"/>
    <col min="21" max="21" width="25.5546875" hidden="1" customWidth="1" outlineLevel="1"/>
    <col min="22" max="23" width="16.6640625" hidden="1" customWidth="1" outlineLevel="1"/>
    <col min="24" max="24" width="18.88671875" hidden="1" customWidth="1" outlineLevel="1"/>
    <col min="25" max="25" width="20.6640625" hidden="1" customWidth="1" outlineLevel="1"/>
    <col min="26" max="26" width="21.33203125" hidden="1" customWidth="1" outlineLevel="1"/>
    <col min="27" max="27" width="14.6640625" hidden="1" customWidth="1" outlineLevel="1"/>
    <col min="28" max="28" width="14.5546875" hidden="1" customWidth="1" outlineLevel="1"/>
    <col min="29" max="29" width="18.109375" hidden="1" customWidth="1" outlineLevel="1"/>
    <col min="30" max="30" width="47.88671875" hidden="1" customWidth="1" outlineLevel="1"/>
    <col min="31" max="31" width="83.44140625" hidden="1" customWidth="1" outlineLevel="1"/>
    <col min="32" max="35" width="47.88671875" hidden="1" customWidth="1" outlineLevel="1"/>
    <col min="36" max="36" width="20.88671875" hidden="1" customWidth="1" outlineLevel="1"/>
    <col min="37" max="37" width="14.44140625" hidden="1" customWidth="1" outlineLevel="1"/>
    <col min="38" max="38" width="17" hidden="1" customWidth="1" outlineLevel="1"/>
    <col min="39" max="40" width="14.88671875" hidden="1" customWidth="1" outlineLevel="1"/>
    <col min="41" max="47" width="47.88671875" hidden="1" customWidth="1" outlineLevel="1"/>
    <col min="48" max="48" width="47.88671875" hidden="1" customWidth="1" outlineLevel="1" collapsed="1"/>
    <col min="49" max="63" width="47.88671875" hidden="1" customWidth="1" outlineLevel="1"/>
    <col min="64" max="64" width="47.88671875" style="81" hidden="1" customWidth="1" outlineLevel="1"/>
    <col min="65" max="73" width="47.88671875" hidden="1" customWidth="1" outlineLevel="1"/>
    <col min="74" max="74" width="47.88671875" style="128" customWidth="1" collapsed="1"/>
    <col min="75" max="86" width="9.109375" style="128" customWidth="1"/>
    <col min="87" max="228" width="9.109375" style="128"/>
  </cols>
  <sheetData>
    <row r="2" spans="9:17" ht="18" x14ac:dyDescent="0.35">
      <c r="N2" s="294" t="s">
        <v>166</v>
      </c>
      <c r="O2" s="294"/>
      <c r="P2" s="294"/>
      <c r="Q2" s="294"/>
    </row>
    <row r="3" spans="9:17" x14ac:dyDescent="0.3">
      <c r="N3" t="s">
        <v>167</v>
      </c>
      <c r="P3" t="s">
        <v>168</v>
      </c>
    </row>
    <row r="4" spans="9:17" x14ac:dyDescent="0.3">
      <c r="N4" t="s">
        <v>169</v>
      </c>
      <c r="P4" t="s">
        <v>170</v>
      </c>
    </row>
    <row r="5" spans="9:17" x14ac:dyDescent="0.3">
      <c r="N5" t="s">
        <v>171</v>
      </c>
      <c r="P5" t="s">
        <v>173</v>
      </c>
    </row>
    <row r="6" spans="9:17" x14ac:dyDescent="0.3">
      <c r="N6" t="s">
        <v>172</v>
      </c>
      <c r="P6" t="s">
        <v>173</v>
      </c>
    </row>
    <row r="15" spans="9:17" x14ac:dyDescent="0.3">
      <c r="I15" s="180" t="s">
        <v>174</v>
      </c>
      <c r="L15" t="s">
        <v>176</v>
      </c>
    </row>
    <row r="16" spans="9:17" x14ac:dyDescent="0.3">
      <c r="I16" s="180" t="s">
        <v>175</v>
      </c>
      <c r="L16" t="s">
        <v>176</v>
      </c>
      <c r="N16" t="s">
        <v>180</v>
      </c>
    </row>
    <row r="17" spans="1:38" x14ac:dyDescent="0.3">
      <c r="K17" t="s">
        <v>179</v>
      </c>
    </row>
    <row r="18" spans="1:38" x14ac:dyDescent="0.3">
      <c r="N18" t="s">
        <v>178</v>
      </c>
    </row>
    <row r="19" spans="1:38" s="128" customFormat="1" ht="21.6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N19"/>
      <c r="O19"/>
      <c r="P19"/>
      <c r="Q19"/>
      <c r="R19"/>
      <c r="S19"/>
    </row>
    <row r="20" spans="1:38" ht="20.25" customHeight="1" thickBot="1" x14ac:dyDescent="0.4">
      <c r="I20" s="206" t="s">
        <v>218</v>
      </c>
      <c r="J20" s="207"/>
      <c r="K20" s="207"/>
      <c r="L20" s="208"/>
      <c r="N20" s="221" t="s">
        <v>191</v>
      </c>
      <c r="O20" s="187"/>
      <c r="P20" s="187"/>
      <c r="Q20" s="187"/>
      <c r="R20" s="18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</row>
    <row r="21" spans="1:38" ht="17.399999999999999" customHeight="1" thickTop="1" thickBot="1" x14ac:dyDescent="0.55000000000000004">
      <c r="N21" s="191" t="s">
        <v>192</v>
      </c>
      <c r="O21" s="191" t="s">
        <v>177</v>
      </c>
      <c r="R21" s="192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70" t="s">
        <v>123</v>
      </c>
      <c r="AE21" s="70" t="s">
        <v>124</v>
      </c>
      <c r="AG21" s="295" t="s">
        <v>129</v>
      </c>
      <c r="AH21" s="296"/>
      <c r="AI21" s="297" t="s">
        <v>130</v>
      </c>
      <c r="AJ21" s="298"/>
      <c r="AL21" s="125" t="s">
        <v>139</v>
      </c>
    </row>
    <row r="22" spans="1:38" ht="21.6" customHeight="1" thickBot="1" x14ac:dyDescent="0.35">
      <c r="I22" t="s">
        <v>181</v>
      </c>
      <c r="N22" s="191" t="s">
        <v>193</v>
      </c>
      <c r="O22" s="191" t="s">
        <v>177</v>
      </c>
      <c r="R22" s="192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69" t="s">
        <v>260</v>
      </c>
      <c r="AE22" s="71" t="s">
        <v>4</v>
      </c>
      <c r="AF22" t="s">
        <v>126</v>
      </c>
      <c r="AG22">
        <v>2018</v>
      </c>
      <c r="AH22" t="str">
        <f>ADDRESS(AJ22+1,4,1,1,"Tariffe")</f>
        <v>Tariffe!$D$3</v>
      </c>
      <c r="AI22" t="str">
        <f t="shared" ref="AI22:AI23" si="0">CONCATENATE(AH22,":$Af$",(1+AJ22+43))</f>
        <v>Tariffe!$D$3:$Af$46</v>
      </c>
      <c r="AJ22">
        <f>MATCH(AG22,Tariffe!$D$1:D2000,0)</f>
        <v>2</v>
      </c>
      <c r="AL22" s="126" t="s">
        <v>1</v>
      </c>
    </row>
    <row r="23" spans="1:38" ht="15" thickBot="1" x14ac:dyDescent="0.35">
      <c r="N23" s="191" t="s">
        <v>194</v>
      </c>
      <c r="O23" s="191" t="s">
        <v>177</v>
      </c>
      <c r="R23" s="192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69" t="s">
        <v>261</v>
      </c>
      <c r="AE23" s="72" t="s">
        <v>5</v>
      </c>
      <c r="AF23" t="s">
        <v>126</v>
      </c>
      <c r="AG23">
        <v>2019</v>
      </c>
      <c r="AH23" t="str">
        <f>ADDRESS(AJ23+1,4,1,1,"Tariffe")</f>
        <v>Tariffe!$D$48</v>
      </c>
      <c r="AI23" t="str">
        <f t="shared" si="0"/>
        <v>Tariffe!$D$48:$Af$91</v>
      </c>
      <c r="AJ23">
        <f>MATCH(AG23,Tariffe!$D$1:D2001,0)</f>
        <v>47</v>
      </c>
      <c r="AL23" s="126" t="s">
        <v>140</v>
      </c>
    </row>
    <row r="24" spans="1:38" ht="20.399999999999999" customHeight="1" thickBot="1" x14ac:dyDescent="0.4">
      <c r="I24" s="206" t="s">
        <v>219</v>
      </c>
      <c r="J24" s="207"/>
      <c r="K24" s="207"/>
      <c r="L24" s="208"/>
      <c r="N24" s="183" t="s">
        <v>195</v>
      </c>
      <c r="O24" s="183" t="s">
        <v>177</v>
      </c>
      <c r="P24" s="184"/>
      <c r="Q24" s="184"/>
      <c r="R24" s="185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69" t="s">
        <v>262</v>
      </c>
      <c r="AE24" s="72" t="s">
        <v>6</v>
      </c>
      <c r="AF24" t="s">
        <v>126</v>
      </c>
      <c r="AG24">
        <v>2020</v>
      </c>
      <c r="AH24" t="str">
        <f t="shared" ref="AH24:AH62" si="1">ADDRESS(AJ24+1,4,1,1,"Tariffe")</f>
        <v>Tariffe!$D$93</v>
      </c>
      <c r="AI24" t="str">
        <f>CONCATENATE(AH24,":$Af$",(1+AJ24+43))</f>
        <v>Tariffe!$D$93:$Af$136</v>
      </c>
      <c r="AJ24">
        <f>IFERROR(MATCH(AG24,Tariffe!$D$1:D2002,0),2)</f>
        <v>92</v>
      </c>
    </row>
    <row r="25" spans="1:38" ht="15" thickBot="1" x14ac:dyDescent="0.35"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69" t="s">
        <v>263</v>
      </c>
      <c r="AE25" s="72" t="s">
        <v>7</v>
      </c>
      <c r="AF25" t="s">
        <v>126</v>
      </c>
      <c r="AG25">
        <v>2021</v>
      </c>
      <c r="AH25" t="str">
        <f t="shared" si="1"/>
        <v>Tariffe!$D$138</v>
      </c>
      <c r="AI25" t="str">
        <f>CONCATENATE(AH25,":$Af$",(1+AJ25+43))</f>
        <v>Tariffe!$D$138:$Af$181</v>
      </c>
      <c r="AJ25">
        <f>IFERROR(MATCH(AG25,Tariffe!$D$1:D2003,0),2)</f>
        <v>137</v>
      </c>
    </row>
    <row r="26" spans="1:38" ht="18.600000000000001" thickBot="1" x14ac:dyDescent="0.4">
      <c r="I26" t="s">
        <v>182</v>
      </c>
      <c r="N26" s="299" t="s">
        <v>221</v>
      </c>
      <c r="O26" s="299"/>
      <c r="P26" s="299"/>
      <c r="Q26" s="299"/>
      <c r="R26" s="299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69" t="s">
        <v>264</v>
      </c>
      <c r="AE26" s="72" t="s">
        <v>8</v>
      </c>
    </row>
    <row r="27" spans="1:38" ht="15" customHeight="1" thickBot="1" x14ac:dyDescent="0.35">
      <c r="AB27" s="128"/>
      <c r="AC27" s="128"/>
      <c r="AD27" s="69" t="s">
        <v>265</v>
      </c>
      <c r="AE27" s="72" t="s">
        <v>9</v>
      </c>
      <c r="AF27" t="s">
        <v>126</v>
      </c>
      <c r="AG27">
        <v>2022</v>
      </c>
      <c r="AH27" t="str">
        <f t="shared" si="1"/>
        <v>Tariffe!$D$183</v>
      </c>
      <c r="AI27" t="str">
        <f>CONCATENATE(AH27,":$Af$",(1+AJ27+43))</f>
        <v>Tariffe!$D$183:$Af$226</v>
      </c>
      <c r="AJ27">
        <f>IFERROR(MATCH(AG27,Tariffe!$D$1:D2004,0),2)</f>
        <v>182</v>
      </c>
    </row>
    <row r="28" spans="1:38" ht="20.399999999999999" thickBot="1" x14ac:dyDescent="0.45">
      <c r="I28" s="206" t="s">
        <v>220</v>
      </c>
      <c r="J28" s="207"/>
      <c r="K28" s="207"/>
      <c r="L28" s="208"/>
      <c r="N28" s="222" t="s">
        <v>196</v>
      </c>
      <c r="O28" s="300" t="s">
        <v>197</v>
      </c>
      <c r="P28" s="301"/>
      <c r="Q28" s="301"/>
      <c r="R28" s="302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69" t="s">
        <v>266</v>
      </c>
      <c r="AE28" s="72" t="s">
        <v>9</v>
      </c>
      <c r="AF28" t="s">
        <v>126</v>
      </c>
      <c r="AG28">
        <v>2023</v>
      </c>
      <c r="AH28" t="str">
        <f t="shared" si="1"/>
        <v>Tariffe!$D$228</v>
      </c>
      <c r="AI28" t="str">
        <f t="shared" ref="AI28:AI62" si="2">CONCATENATE(AH28,":$Af$",(1+AJ28+43))</f>
        <v>Tariffe!$D$228:$Af$271</v>
      </c>
      <c r="AJ28">
        <f>IFERROR(MATCH(AG28,Tariffe!$D$1:D2005,0),2)</f>
        <v>227</v>
      </c>
    </row>
    <row r="29" spans="1:38" ht="20.399999999999999" thickBot="1" x14ac:dyDescent="0.45">
      <c r="N29" s="223" t="s">
        <v>198</v>
      </c>
      <c r="O29" s="300" t="s">
        <v>197</v>
      </c>
      <c r="P29" s="301"/>
      <c r="Q29" s="301"/>
      <c r="R29" s="302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69" t="s">
        <v>227</v>
      </c>
      <c r="AE29" s="72" t="s">
        <v>10</v>
      </c>
      <c r="AF29" t="s">
        <v>126</v>
      </c>
      <c r="AG29">
        <v>2024</v>
      </c>
      <c r="AH29" t="str">
        <f t="shared" si="1"/>
        <v>Tariffe!$D$273</v>
      </c>
      <c r="AI29" t="str">
        <f t="shared" si="2"/>
        <v>Tariffe!$D$273:$Af$316</v>
      </c>
      <c r="AJ29">
        <f>IFERROR(MATCH(AG29,Tariffe!$D$1:D2006,0),2)</f>
        <v>272</v>
      </c>
    </row>
    <row r="30" spans="1:38" ht="20.399999999999999" thickBot="1" x14ac:dyDescent="0.45">
      <c r="I30" s="227" t="s">
        <v>183</v>
      </c>
      <c r="J30" s="229"/>
      <c r="K30" s="227" t="s">
        <v>184</v>
      </c>
      <c r="L30" s="229"/>
      <c r="N30" s="224" t="s">
        <v>199</v>
      </c>
      <c r="O30" s="300" t="s">
        <v>197</v>
      </c>
      <c r="P30" s="301"/>
      <c r="Q30" s="301"/>
      <c r="R30" s="302"/>
      <c r="S30" s="238"/>
      <c r="T30" s="238"/>
      <c r="U30" s="238"/>
      <c r="V30" s="238"/>
      <c r="W30" s="238"/>
      <c r="X30" s="238"/>
      <c r="Y30" s="238"/>
      <c r="Z30" s="238"/>
      <c r="AA30" s="68"/>
      <c r="AB30" s="68"/>
      <c r="AC30" s="228"/>
      <c r="AD30" t="s">
        <v>229</v>
      </c>
      <c r="AE30" s="73" t="s">
        <v>13</v>
      </c>
      <c r="AF30" t="s">
        <v>126</v>
      </c>
      <c r="AG30">
        <v>2025</v>
      </c>
      <c r="AH30" t="str">
        <f t="shared" si="1"/>
        <v>Tariffe!$D$318</v>
      </c>
      <c r="AI30" t="str">
        <f t="shared" si="2"/>
        <v>Tariffe!$D$318:$Af$361</v>
      </c>
      <c r="AJ30">
        <f>IFERROR(MATCH(AG30,Tariffe!$D$1:D2007,0),2)</f>
        <v>317</v>
      </c>
    </row>
    <row r="31" spans="1:38" ht="32.4" customHeight="1" thickBot="1" x14ac:dyDescent="0.45">
      <c r="N31" s="226" t="s">
        <v>224</v>
      </c>
      <c r="O31" s="232"/>
      <c r="P31" s="236" t="str">
        <f>IF(O32=0,"",IF(O31=SUM(O32:O40),"","TOTALE CONCESSIONI ERRATO"))</f>
        <v/>
      </c>
      <c r="Q31" s="187"/>
      <c r="R31" s="247"/>
      <c r="S31" s="245" t="s">
        <v>204</v>
      </c>
      <c r="T31" s="245" t="s">
        <v>205</v>
      </c>
      <c r="U31" s="245" t="s">
        <v>158</v>
      </c>
      <c r="V31" s="245" t="s">
        <v>155</v>
      </c>
      <c r="W31" s="245" t="s">
        <v>156</v>
      </c>
      <c r="X31" s="245" t="s">
        <v>206</v>
      </c>
      <c r="Y31" s="245" t="s">
        <v>207</v>
      </c>
      <c r="Z31" s="245" t="s">
        <v>271</v>
      </c>
      <c r="AA31" s="245" t="s">
        <v>216</v>
      </c>
      <c r="AB31" s="246" t="s">
        <v>217</v>
      </c>
      <c r="AC31" s="245" t="s">
        <v>272</v>
      </c>
      <c r="AD31" t="s">
        <v>230</v>
      </c>
      <c r="AE31" s="260" t="s">
        <v>14</v>
      </c>
      <c r="AF31" t="s">
        <v>126</v>
      </c>
      <c r="AG31">
        <v>2026</v>
      </c>
      <c r="AH31" t="str">
        <f t="shared" si="1"/>
        <v>Tariffe!$D$363</v>
      </c>
      <c r="AI31" t="str">
        <f t="shared" si="2"/>
        <v>Tariffe!$D$363:$Af$406</v>
      </c>
      <c r="AJ31">
        <f>IFERROR(MATCH(AG31,Tariffe!$D$1:D2008,0),2)</f>
        <v>362</v>
      </c>
    </row>
    <row r="32" spans="1:38" ht="22.95" customHeight="1" thickBot="1" x14ac:dyDescent="0.45">
      <c r="A32" s="128"/>
      <c r="B32" s="128"/>
      <c r="C32" s="128"/>
      <c r="D32" s="128"/>
      <c r="E32" s="128"/>
      <c r="F32" s="128"/>
      <c r="G32" s="128"/>
      <c r="H32" s="128"/>
      <c r="I32" s="206" t="s">
        <v>276</v>
      </c>
      <c r="J32" s="207"/>
      <c r="K32" s="207"/>
      <c r="L32" s="208"/>
      <c r="N32" s="220" t="s">
        <v>200</v>
      </c>
      <c r="O32" s="237"/>
      <c r="P32" s="304"/>
      <c r="Q32" s="305"/>
      <c r="R32" s="306"/>
      <c r="S32" s="239">
        <f>+$R$50*O91</f>
        <v>0</v>
      </c>
      <c r="T32" s="240">
        <f>+$R$51*L91</f>
        <v>0</v>
      </c>
      <c r="U32" s="240">
        <f>+$R$52*P91</f>
        <v>0</v>
      </c>
      <c r="V32" s="240">
        <f>+$R$53*M91</f>
        <v>0</v>
      </c>
      <c r="W32" s="240">
        <f>IF($R$54=0,0,$R$54*N91)</f>
        <v>0</v>
      </c>
      <c r="X32" s="241">
        <f>+$R$55*Q91</f>
        <v>0</v>
      </c>
      <c r="Y32" s="241">
        <f>+$R$56*Q91</f>
        <v>0</v>
      </c>
      <c r="Z32" s="241">
        <f>+$R$57*Q91</f>
        <v>0</v>
      </c>
      <c r="AA32" s="242">
        <f>+SUM(S32:W32)+Y32</f>
        <v>0</v>
      </c>
      <c r="AB32" s="242">
        <f>+AA32*10%</f>
        <v>0</v>
      </c>
      <c r="AC32" s="240">
        <f>SUM(S32:Z32)</f>
        <v>0</v>
      </c>
      <c r="AD32" t="s">
        <v>240</v>
      </c>
      <c r="AE32" s="75" t="s">
        <v>24</v>
      </c>
      <c r="AF32" t="s">
        <v>126</v>
      </c>
      <c r="AG32">
        <v>2027</v>
      </c>
      <c r="AH32" t="str">
        <f t="shared" si="1"/>
        <v>Tariffe!$D$3</v>
      </c>
      <c r="AI32" t="str">
        <f t="shared" si="2"/>
        <v>Tariffe!$D$3:$Af$46</v>
      </c>
      <c r="AJ32">
        <f>IFERROR(MATCH(AG32,Tariffe!$D$1:D2009,0),2)</f>
        <v>2</v>
      </c>
    </row>
    <row r="33" spans="1:36" ht="22.95" customHeight="1" thickBot="1" x14ac:dyDescent="0.45">
      <c r="A33" s="128"/>
      <c r="B33" s="142"/>
      <c r="C33" s="177" t="s">
        <v>146</v>
      </c>
      <c r="D33" s="178"/>
      <c r="E33" s="179"/>
      <c r="F33" s="130"/>
      <c r="G33" s="128"/>
      <c r="H33" s="128"/>
      <c r="N33" s="220" t="s">
        <v>200</v>
      </c>
      <c r="O33" s="237"/>
      <c r="P33" s="304"/>
      <c r="Q33" s="305"/>
      <c r="R33" s="306"/>
      <c r="S33" s="239">
        <f>+$R$50*O92</f>
        <v>0</v>
      </c>
      <c r="T33" s="240">
        <f>+$R$51*L92</f>
        <v>0</v>
      </c>
      <c r="U33" s="240">
        <f>+$R$52*P92</f>
        <v>0</v>
      </c>
      <c r="V33" s="240">
        <f>+$R$53*M92</f>
        <v>0</v>
      </c>
      <c r="W33" s="240">
        <f t="shared" ref="W33:W40" si="3">IF($R$54=0,0,$R$54*N92)</f>
        <v>0</v>
      </c>
      <c r="X33" s="241">
        <f t="shared" ref="X33:X40" si="4">+$R$55*Q92</f>
        <v>0</v>
      </c>
      <c r="Y33" s="241">
        <f t="shared" ref="Y33:Y40" si="5">+$R$56*Q92</f>
        <v>0</v>
      </c>
      <c r="Z33" s="241">
        <f>+$R$57*Q92</f>
        <v>0</v>
      </c>
      <c r="AA33" s="242">
        <f>+SUM(S33:W33)+Y33</f>
        <v>0</v>
      </c>
      <c r="AB33" s="242">
        <f>+AA33*10%</f>
        <v>0</v>
      </c>
      <c r="AC33" s="240">
        <f>SUM(S33:Z33)</f>
        <v>0</v>
      </c>
      <c r="AD33" t="s">
        <v>259</v>
      </c>
      <c r="AE33" s="80" t="s">
        <v>46</v>
      </c>
      <c r="AF33" t="s">
        <v>126</v>
      </c>
      <c r="AG33">
        <v>2028</v>
      </c>
      <c r="AH33" t="str">
        <f t="shared" si="1"/>
        <v>Tariffe!$D$3</v>
      </c>
      <c r="AI33" t="str">
        <f t="shared" si="2"/>
        <v>Tariffe!$D$3:$Af$46</v>
      </c>
      <c r="AJ33">
        <f>IFERROR(MATCH(AG33,Tariffe!$D$1:D2010,0),2)</f>
        <v>2</v>
      </c>
    </row>
    <row r="34" spans="1:36" ht="22.95" customHeight="1" thickBot="1" x14ac:dyDescent="0.45">
      <c r="A34" s="128"/>
      <c r="B34" s="143"/>
      <c r="C34" s="131"/>
      <c r="D34" s="131"/>
      <c r="E34" s="131"/>
      <c r="F34" s="132"/>
      <c r="G34" s="128"/>
      <c r="H34" s="128"/>
      <c r="I34" t="s">
        <v>185</v>
      </c>
      <c r="N34" s="220" t="s">
        <v>200</v>
      </c>
      <c r="O34" s="237"/>
      <c r="P34" s="304"/>
      <c r="Q34" s="305"/>
      <c r="R34" s="306"/>
      <c r="S34" s="239">
        <f t="shared" ref="S34:S40" si="6">+$R$50*O93</f>
        <v>0</v>
      </c>
      <c r="T34" s="240">
        <f t="shared" ref="T34:T40" si="7">+$R$51*L93</f>
        <v>0</v>
      </c>
      <c r="U34" s="240">
        <f t="shared" ref="U34:U40" si="8">+$R$52*P93</f>
        <v>0</v>
      </c>
      <c r="V34" s="240">
        <f t="shared" ref="V34:V40" si="9">+$R$53*M93</f>
        <v>0</v>
      </c>
      <c r="W34" s="240">
        <f t="shared" si="3"/>
        <v>0</v>
      </c>
      <c r="X34" s="241">
        <f t="shared" si="4"/>
        <v>0</v>
      </c>
      <c r="Y34" s="241">
        <f t="shared" si="5"/>
        <v>0</v>
      </c>
      <c r="Z34" s="241">
        <f t="shared" ref="Z34:Z40" si="10">+$R$57*Q93</f>
        <v>0</v>
      </c>
      <c r="AA34" s="242">
        <f t="shared" ref="AA34:AA40" si="11">+SUM(S34:W34)+Y34</f>
        <v>0</v>
      </c>
      <c r="AB34" s="242">
        <f t="shared" ref="AB34:AB40" si="12">+AA34*10%</f>
        <v>0</v>
      </c>
      <c r="AC34" s="240">
        <f t="shared" ref="AC34:AC40" si="13">SUM(S34:Z34)</f>
        <v>0</v>
      </c>
      <c r="AD34" t="s">
        <v>257</v>
      </c>
      <c r="AE34" s="79" t="s">
        <v>44</v>
      </c>
      <c r="AF34" t="s">
        <v>126</v>
      </c>
      <c r="AG34">
        <v>2029</v>
      </c>
      <c r="AH34" t="str">
        <f t="shared" si="1"/>
        <v>Tariffe!$D$3</v>
      </c>
      <c r="AI34" t="str">
        <f t="shared" si="2"/>
        <v>Tariffe!$D$3:$Af$46</v>
      </c>
      <c r="AJ34">
        <f>IFERROR(MATCH(AG34,Tariffe!$D$1:D2011,0),2)</f>
        <v>2</v>
      </c>
    </row>
    <row r="35" spans="1:36" ht="22.95" customHeight="1" thickBot="1" x14ac:dyDescent="0.45">
      <c r="A35" s="128"/>
      <c r="B35" s="143"/>
      <c r="C35" s="131" t="s">
        <v>147</v>
      </c>
      <c r="D35" s="135">
        <v>42370</v>
      </c>
      <c r="E35" s="131"/>
      <c r="F35" s="132"/>
      <c r="G35" s="128"/>
      <c r="H35" s="128"/>
      <c r="I35" t="s">
        <v>186</v>
      </c>
      <c r="N35" s="220" t="s">
        <v>200</v>
      </c>
      <c r="O35" s="237"/>
      <c r="P35" s="304"/>
      <c r="Q35" s="305"/>
      <c r="R35" s="306"/>
      <c r="S35" s="239">
        <f t="shared" si="6"/>
        <v>0</v>
      </c>
      <c r="T35" s="240">
        <f t="shared" si="7"/>
        <v>0</v>
      </c>
      <c r="U35" s="240">
        <f t="shared" si="8"/>
        <v>0</v>
      </c>
      <c r="V35" s="240">
        <f t="shared" si="9"/>
        <v>0</v>
      </c>
      <c r="W35" s="240">
        <f t="shared" si="3"/>
        <v>0</v>
      </c>
      <c r="X35" s="241">
        <f t="shared" si="4"/>
        <v>0</v>
      </c>
      <c r="Y35" s="241">
        <f t="shared" si="5"/>
        <v>0</v>
      </c>
      <c r="Z35" s="241">
        <f t="shared" si="10"/>
        <v>0</v>
      </c>
      <c r="AA35" s="242">
        <f t="shared" si="11"/>
        <v>0</v>
      </c>
      <c r="AB35" s="242">
        <f t="shared" si="12"/>
        <v>0</v>
      </c>
      <c r="AC35" s="240">
        <f t="shared" si="13"/>
        <v>0</v>
      </c>
      <c r="AD35" t="s">
        <v>254</v>
      </c>
      <c r="AE35" s="79" t="s">
        <v>41</v>
      </c>
      <c r="AF35" t="s">
        <v>126</v>
      </c>
      <c r="AG35">
        <v>2030</v>
      </c>
      <c r="AH35" t="str">
        <f t="shared" si="1"/>
        <v>Tariffe!$D$3</v>
      </c>
      <c r="AI35" t="str">
        <f t="shared" si="2"/>
        <v>Tariffe!$D$3:$Af$46</v>
      </c>
      <c r="AJ35">
        <f>IFERROR(MATCH(AG35,Tariffe!$D$1:D2012,0),2)</f>
        <v>2</v>
      </c>
    </row>
    <row r="36" spans="1:36" ht="22.95" customHeight="1" thickBot="1" x14ac:dyDescent="0.45">
      <c r="A36" s="128"/>
      <c r="B36" s="143"/>
      <c r="C36" s="131" t="s">
        <v>148</v>
      </c>
      <c r="D36" s="136">
        <v>43861</v>
      </c>
      <c r="E36" s="131"/>
      <c r="F36" s="132"/>
      <c r="G36" s="128"/>
      <c r="H36" s="128"/>
      <c r="N36" s="220" t="s">
        <v>200</v>
      </c>
      <c r="O36" s="237"/>
      <c r="P36" s="304"/>
      <c r="Q36" s="305"/>
      <c r="R36" s="306"/>
      <c r="S36" s="239">
        <f t="shared" si="6"/>
        <v>0</v>
      </c>
      <c r="T36" s="240">
        <f t="shared" si="7"/>
        <v>0</v>
      </c>
      <c r="U36" s="240">
        <f t="shared" si="8"/>
        <v>0</v>
      </c>
      <c r="V36" s="240">
        <f t="shared" si="9"/>
        <v>0</v>
      </c>
      <c r="W36" s="240">
        <f t="shared" si="3"/>
        <v>0</v>
      </c>
      <c r="X36" s="241">
        <f t="shared" si="4"/>
        <v>0</v>
      </c>
      <c r="Y36" s="241">
        <f t="shared" si="5"/>
        <v>0</v>
      </c>
      <c r="Z36" s="241">
        <f t="shared" si="10"/>
        <v>0</v>
      </c>
      <c r="AA36" s="242">
        <f t="shared" si="11"/>
        <v>0</v>
      </c>
      <c r="AB36" s="242">
        <f t="shared" si="12"/>
        <v>0</v>
      </c>
      <c r="AC36" s="240">
        <f t="shared" si="13"/>
        <v>0</v>
      </c>
      <c r="AD36" t="s">
        <v>231</v>
      </c>
      <c r="AE36" s="74" t="s">
        <v>12</v>
      </c>
      <c r="AF36" t="s">
        <v>126</v>
      </c>
      <c r="AG36">
        <v>2031</v>
      </c>
      <c r="AH36" t="str">
        <f t="shared" si="1"/>
        <v>Tariffe!$D$3</v>
      </c>
      <c r="AI36" t="str">
        <f t="shared" si="2"/>
        <v>Tariffe!$D$3:$Af$46</v>
      </c>
      <c r="AJ36">
        <f>IFERROR(MATCH(AG36,Tariffe!$D$1:D2013,0),2)</f>
        <v>2</v>
      </c>
    </row>
    <row r="37" spans="1:36" ht="22.95" customHeight="1" thickBot="1" x14ac:dyDescent="0.45">
      <c r="A37" s="128"/>
      <c r="B37" s="143"/>
      <c r="C37" s="131"/>
      <c r="D37" s="137"/>
      <c r="E37" s="131"/>
      <c r="F37" s="132"/>
      <c r="G37" s="128"/>
      <c r="H37" s="128"/>
      <c r="I37" s="212" t="s">
        <v>269</v>
      </c>
      <c r="J37" s="211"/>
      <c r="L37" s="230"/>
      <c r="N37" s="220" t="s">
        <v>200</v>
      </c>
      <c r="O37" s="237"/>
      <c r="P37" s="304"/>
      <c r="Q37" s="305"/>
      <c r="R37" s="306"/>
      <c r="S37" s="239">
        <f t="shared" si="6"/>
        <v>0</v>
      </c>
      <c r="T37" s="240">
        <f t="shared" si="7"/>
        <v>0</v>
      </c>
      <c r="U37" s="240">
        <f t="shared" si="8"/>
        <v>0</v>
      </c>
      <c r="V37" s="240">
        <f t="shared" si="9"/>
        <v>0</v>
      </c>
      <c r="W37" s="240">
        <f t="shared" si="3"/>
        <v>0</v>
      </c>
      <c r="X37" s="241">
        <f t="shared" si="4"/>
        <v>0</v>
      </c>
      <c r="Y37" s="241">
        <f t="shared" si="5"/>
        <v>0</v>
      </c>
      <c r="Z37" s="241">
        <f t="shared" si="10"/>
        <v>0</v>
      </c>
      <c r="AA37" s="242">
        <f t="shared" si="11"/>
        <v>0</v>
      </c>
      <c r="AB37" s="242">
        <f t="shared" si="12"/>
        <v>0</v>
      </c>
      <c r="AC37" s="240">
        <f t="shared" si="13"/>
        <v>0</v>
      </c>
      <c r="AD37" t="s">
        <v>267</v>
      </c>
      <c r="AE37" s="74" t="s">
        <v>22</v>
      </c>
      <c r="AF37" t="s">
        <v>126</v>
      </c>
      <c r="AG37">
        <v>2032</v>
      </c>
      <c r="AH37" t="str">
        <f t="shared" si="1"/>
        <v>Tariffe!$D$3</v>
      </c>
      <c r="AI37" t="str">
        <f t="shared" si="2"/>
        <v>Tariffe!$D$3:$Af$46</v>
      </c>
      <c r="AJ37">
        <f>IFERROR(MATCH(AG37,Tariffe!$D$1:D2014,0),2)</f>
        <v>2</v>
      </c>
    </row>
    <row r="38" spans="1:36" ht="22.95" customHeight="1" thickBot="1" x14ac:dyDescent="0.45">
      <c r="A38" s="128"/>
      <c r="B38" s="143"/>
      <c r="C38" s="131" t="s">
        <v>149</v>
      </c>
      <c r="D38" s="138">
        <v>1065</v>
      </c>
      <c r="E38" s="131"/>
      <c r="F38" s="132"/>
      <c r="G38" s="128"/>
      <c r="H38" s="128"/>
      <c r="I38" s="212" t="s">
        <v>212</v>
      </c>
      <c r="J38" s="211"/>
      <c r="L38" s="230"/>
      <c r="N38" s="220" t="s">
        <v>200</v>
      </c>
      <c r="O38" s="237"/>
      <c r="P38" s="304"/>
      <c r="Q38" s="305"/>
      <c r="R38" s="306"/>
      <c r="S38" s="239">
        <f t="shared" si="6"/>
        <v>0</v>
      </c>
      <c r="T38" s="240">
        <f t="shared" si="7"/>
        <v>0</v>
      </c>
      <c r="U38" s="240">
        <f t="shared" si="8"/>
        <v>0</v>
      </c>
      <c r="V38" s="240">
        <f t="shared" si="9"/>
        <v>0</v>
      </c>
      <c r="W38" s="240">
        <f t="shared" si="3"/>
        <v>0</v>
      </c>
      <c r="X38" s="241">
        <f t="shared" si="4"/>
        <v>0</v>
      </c>
      <c r="Y38" s="241">
        <f t="shared" si="5"/>
        <v>0</v>
      </c>
      <c r="Z38" s="241">
        <f t="shared" si="10"/>
        <v>0</v>
      </c>
      <c r="AA38" s="242">
        <f t="shared" si="11"/>
        <v>0</v>
      </c>
      <c r="AB38" s="242">
        <f t="shared" si="12"/>
        <v>0</v>
      </c>
      <c r="AC38" s="240">
        <f t="shared" si="13"/>
        <v>0</v>
      </c>
      <c r="AD38" t="s">
        <v>239</v>
      </c>
      <c r="AE38" s="74" t="s">
        <v>23</v>
      </c>
      <c r="AF38" t="s">
        <v>126</v>
      </c>
      <c r="AG38">
        <v>2033</v>
      </c>
      <c r="AH38" t="str">
        <f t="shared" si="1"/>
        <v>Tariffe!$D$3</v>
      </c>
      <c r="AI38" t="str">
        <f t="shared" si="2"/>
        <v>Tariffe!$D$3:$Af$46</v>
      </c>
      <c r="AJ38">
        <f>IFERROR(MATCH(AG38,Tariffe!$D$1:D2015,0),2)</f>
        <v>2</v>
      </c>
    </row>
    <row r="39" spans="1:36" ht="22.95" customHeight="1" thickBot="1" x14ac:dyDescent="0.45">
      <c r="A39" s="128"/>
      <c r="B39" s="143"/>
      <c r="C39" s="131"/>
      <c r="D39" s="193"/>
      <c r="E39" s="131"/>
      <c r="F39" s="132"/>
      <c r="G39" s="128"/>
      <c r="H39" s="128"/>
      <c r="I39" s="211"/>
      <c r="J39" s="211"/>
      <c r="N39" s="220" t="s">
        <v>200</v>
      </c>
      <c r="O39" s="237"/>
      <c r="P39" s="304"/>
      <c r="Q39" s="305"/>
      <c r="R39" s="306"/>
      <c r="S39" s="239">
        <f t="shared" si="6"/>
        <v>0</v>
      </c>
      <c r="T39" s="240">
        <f t="shared" si="7"/>
        <v>0</v>
      </c>
      <c r="U39" s="240">
        <f t="shared" si="8"/>
        <v>0</v>
      </c>
      <c r="V39" s="240">
        <f t="shared" si="9"/>
        <v>0</v>
      </c>
      <c r="W39" s="240">
        <f t="shared" si="3"/>
        <v>0</v>
      </c>
      <c r="X39" s="241">
        <f t="shared" si="4"/>
        <v>0</v>
      </c>
      <c r="Y39" s="241">
        <f t="shared" si="5"/>
        <v>0</v>
      </c>
      <c r="Z39" s="241">
        <f t="shared" si="10"/>
        <v>0</v>
      </c>
      <c r="AA39" s="242">
        <f t="shared" si="11"/>
        <v>0</v>
      </c>
      <c r="AB39" s="242">
        <f t="shared" si="12"/>
        <v>0</v>
      </c>
      <c r="AC39" s="240">
        <f t="shared" si="13"/>
        <v>0</v>
      </c>
      <c r="AD39" t="s">
        <v>25</v>
      </c>
      <c r="AE39" s="75" t="s">
        <v>25</v>
      </c>
      <c r="AF39" t="s">
        <v>126</v>
      </c>
      <c r="AG39">
        <v>2034</v>
      </c>
      <c r="AH39" t="str">
        <f t="shared" si="1"/>
        <v>Tariffe!$D$3</v>
      </c>
      <c r="AI39" t="str">
        <f t="shared" si="2"/>
        <v>Tariffe!$D$3:$Af$46</v>
      </c>
      <c r="AJ39">
        <f>IFERROR(MATCH(AG39,Tariffe!$D$1:D2016,0),2)</f>
        <v>2</v>
      </c>
    </row>
    <row r="40" spans="1:36" ht="19.2" customHeight="1" thickBot="1" x14ac:dyDescent="0.45">
      <c r="A40" s="128"/>
      <c r="B40" s="143"/>
      <c r="C40" s="131"/>
      <c r="D40" s="133"/>
      <c r="E40" s="131"/>
      <c r="F40" s="132"/>
      <c r="G40" s="128"/>
      <c r="H40" s="128"/>
      <c r="I40" s="212" t="s">
        <v>270</v>
      </c>
      <c r="J40" s="211"/>
      <c r="L40" s="267">
        <f>+L37+L38</f>
        <v>0</v>
      </c>
      <c r="N40" s="225" t="s">
        <v>200</v>
      </c>
      <c r="O40" s="237"/>
      <c r="P40" s="304"/>
      <c r="Q40" s="305"/>
      <c r="R40" s="306"/>
      <c r="S40" s="239">
        <f t="shared" si="6"/>
        <v>0</v>
      </c>
      <c r="T40" s="240">
        <f t="shared" si="7"/>
        <v>0</v>
      </c>
      <c r="U40" s="240">
        <f t="shared" si="8"/>
        <v>0</v>
      </c>
      <c r="V40" s="240">
        <f t="shared" si="9"/>
        <v>0</v>
      </c>
      <c r="W40" s="240">
        <f t="shared" si="3"/>
        <v>0</v>
      </c>
      <c r="X40" s="241">
        <f t="shared" si="4"/>
        <v>0</v>
      </c>
      <c r="Y40" s="241">
        <f t="shared" si="5"/>
        <v>0</v>
      </c>
      <c r="Z40" s="241">
        <f t="shared" si="10"/>
        <v>0</v>
      </c>
      <c r="AA40" s="242">
        <f t="shared" si="11"/>
        <v>0</v>
      </c>
      <c r="AB40" s="242">
        <f t="shared" si="12"/>
        <v>0</v>
      </c>
      <c r="AC40" s="240">
        <f t="shared" si="13"/>
        <v>0</v>
      </c>
      <c r="AD40" t="s">
        <v>232</v>
      </c>
      <c r="AE40" s="74" t="s">
        <v>15</v>
      </c>
      <c r="AF40" t="s">
        <v>126</v>
      </c>
      <c r="AG40">
        <v>2035</v>
      </c>
      <c r="AH40" t="str">
        <f t="shared" si="1"/>
        <v>Tariffe!$D$3</v>
      </c>
      <c r="AI40" t="str">
        <f t="shared" si="2"/>
        <v>Tariffe!$D$3:$Af$46</v>
      </c>
      <c r="AJ40">
        <f>IFERROR(MATCH(AG40,Tariffe!$D$1:D2017,0),2)</f>
        <v>2</v>
      </c>
    </row>
    <row r="41" spans="1:36" ht="25.2" customHeight="1" thickBot="1" x14ac:dyDescent="0.45">
      <c r="A41" s="128"/>
      <c r="B41" s="143"/>
      <c r="C41" s="131"/>
      <c r="D41" s="134">
        <v>43100</v>
      </c>
      <c r="E41" s="131"/>
      <c r="F41" s="132"/>
      <c r="G41" s="128"/>
      <c r="H41" s="128"/>
      <c r="N41" s="226" t="s">
        <v>163</v>
      </c>
      <c r="O41" s="231"/>
      <c r="P41" s="181"/>
      <c r="Q41" s="181"/>
      <c r="R41" s="182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t="s">
        <v>238</v>
      </c>
      <c r="AE41" s="74" t="s">
        <v>21</v>
      </c>
      <c r="AF41" t="s">
        <v>126</v>
      </c>
      <c r="AG41">
        <v>2036</v>
      </c>
      <c r="AH41" t="str">
        <f t="shared" si="1"/>
        <v>Tariffe!$D$3</v>
      </c>
      <c r="AI41" t="str">
        <f t="shared" si="2"/>
        <v>Tariffe!$D$3:$Af$46</v>
      </c>
      <c r="AJ41">
        <f>IFERROR(MATCH(AG41,Tariffe!$D$1:D2018,0),2)</f>
        <v>2</v>
      </c>
    </row>
    <row r="42" spans="1:36" ht="25.2" customHeight="1" thickBot="1" x14ac:dyDescent="0.45">
      <c r="A42" s="128"/>
      <c r="B42" s="143"/>
      <c r="C42" s="131"/>
      <c r="D42" s="134"/>
      <c r="E42" s="131"/>
      <c r="F42" s="132"/>
      <c r="G42" s="128"/>
      <c r="H42" s="128"/>
      <c r="I42" s="189" t="s">
        <v>188</v>
      </c>
      <c r="J42" s="209"/>
      <c r="K42" s="209"/>
      <c r="L42" s="210"/>
      <c r="N42" s="214" t="s">
        <v>201</v>
      </c>
      <c r="O42" s="264" t="str">
        <f>+IF($R$54&lt;&gt;0,"SI","NO")</f>
        <v>NO</v>
      </c>
      <c r="R42" s="192"/>
      <c r="S42" s="212" t="s">
        <v>161</v>
      </c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t="s">
        <v>27</v>
      </c>
      <c r="AE42" s="75" t="s">
        <v>27</v>
      </c>
      <c r="AG42">
        <v>2037</v>
      </c>
      <c r="AH42" t="str">
        <f t="shared" si="1"/>
        <v>Tariffe!$D$3</v>
      </c>
      <c r="AI42" t="str">
        <f t="shared" si="2"/>
        <v>Tariffe!$D$3:$Af$46</v>
      </c>
      <c r="AJ42">
        <f>IFERROR(MATCH(AG42,Tariffe!$D$1:D2019,0),2)</f>
        <v>2</v>
      </c>
    </row>
    <row r="43" spans="1:36" ht="21.6" customHeight="1" thickBot="1" x14ac:dyDescent="0.45">
      <c r="A43" s="128"/>
      <c r="B43" s="139">
        <f>D38/(D36-D35)*IF(D35&lt;D41,(D41-D35),0)</f>
        <v>521</v>
      </c>
      <c r="C43" s="131"/>
      <c r="D43" s="131"/>
      <c r="E43" s="131"/>
      <c r="F43" s="139">
        <f>IF(D35&gt;D41,D38,D38-B43)</f>
        <v>544</v>
      </c>
      <c r="G43" s="128"/>
      <c r="H43" s="128"/>
      <c r="I43" s="189"/>
      <c r="J43" s="209"/>
      <c r="K43" s="209"/>
      <c r="L43" s="210"/>
      <c r="N43" s="214" t="s">
        <v>213</v>
      </c>
      <c r="O43" s="265" t="str">
        <f>+IF($R$53&lt;&gt;0,"SI","NO")</f>
        <v>NO</v>
      </c>
      <c r="R43" s="192"/>
      <c r="S43" s="243">
        <f>SUM(S32:S41)</f>
        <v>0</v>
      </c>
      <c r="T43" s="243">
        <f t="shared" ref="T43:AB43" si="14">SUM(T32:T41)</f>
        <v>0</v>
      </c>
      <c r="U43" s="243">
        <f>SUM(U32:U41)</f>
        <v>0</v>
      </c>
      <c r="V43" s="243">
        <f t="shared" si="14"/>
        <v>0</v>
      </c>
      <c r="W43" s="243">
        <f t="shared" si="14"/>
        <v>0</v>
      </c>
      <c r="X43" s="243">
        <f t="shared" si="14"/>
        <v>0</v>
      </c>
      <c r="Y43" s="243">
        <f t="shared" si="14"/>
        <v>0</v>
      </c>
      <c r="Z43" s="243">
        <f t="shared" si="14"/>
        <v>0</v>
      </c>
      <c r="AA43" s="244">
        <f t="shared" si="14"/>
        <v>0</v>
      </c>
      <c r="AB43" s="244">
        <f t="shared" si="14"/>
        <v>0</v>
      </c>
      <c r="AC43" s="243">
        <f>SUM(AC32:AC41)</f>
        <v>0</v>
      </c>
      <c r="AD43" t="s">
        <v>236</v>
      </c>
      <c r="AE43" s="74" t="s">
        <v>19</v>
      </c>
      <c r="AF43" t="s">
        <v>126</v>
      </c>
      <c r="AG43">
        <v>2038</v>
      </c>
      <c r="AH43" t="str">
        <f t="shared" si="1"/>
        <v>Tariffe!$D$3</v>
      </c>
      <c r="AI43" t="str">
        <f t="shared" si="2"/>
        <v>Tariffe!$D$3:$Af$46</v>
      </c>
      <c r="AJ43">
        <f>IFERROR(MATCH(AG43,Tariffe!$D$1:D2020,0),2)</f>
        <v>2</v>
      </c>
    </row>
    <row r="44" spans="1:36" ht="20.399999999999999" thickBot="1" x14ac:dyDescent="0.45">
      <c r="A44" s="128"/>
      <c r="B44" s="143"/>
      <c r="C44" s="131"/>
      <c r="D44" s="131"/>
      <c r="E44" s="131"/>
      <c r="F44" s="132"/>
      <c r="G44" s="128"/>
      <c r="H44" s="128"/>
      <c r="I44" s="186" t="s">
        <v>187</v>
      </c>
      <c r="J44" s="187"/>
      <c r="K44" s="187"/>
      <c r="L44" s="188"/>
      <c r="N44" s="214" t="s">
        <v>202</v>
      </c>
      <c r="O44" s="190"/>
      <c r="R44" s="192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t="s">
        <v>237</v>
      </c>
      <c r="AE44" s="74" t="s">
        <v>20</v>
      </c>
      <c r="AF44" t="s">
        <v>126</v>
      </c>
      <c r="AG44">
        <v>2039</v>
      </c>
      <c r="AH44" t="str">
        <f t="shared" si="1"/>
        <v>Tariffe!$D$3</v>
      </c>
      <c r="AI44" t="str">
        <f t="shared" si="2"/>
        <v>Tariffe!$D$3:$Af$46</v>
      </c>
      <c r="AJ44">
        <f>IFERROR(MATCH(AG44,Tariffe!$D$1:D2021,0),2)</f>
        <v>2</v>
      </c>
    </row>
    <row r="45" spans="1:36" ht="20.399999999999999" thickBot="1" x14ac:dyDescent="0.45">
      <c r="A45" s="128"/>
      <c r="B45" s="144"/>
      <c r="C45" s="140"/>
      <c r="D45" s="140"/>
      <c r="E45" s="140"/>
      <c r="F45" s="141"/>
      <c r="G45" s="128"/>
      <c r="H45" s="128"/>
      <c r="N45" s="215" t="s">
        <v>203</v>
      </c>
      <c r="O45" s="205" t="s">
        <v>176</v>
      </c>
      <c r="P45" s="184"/>
      <c r="Q45" s="184"/>
      <c r="R45" s="185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t="s">
        <v>235</v>
      </c>
      <c r="AE45" s="74" t="s">
        <v>18</v>
      </c>
      <c r="AF45" t="s">
        <v>126</v>
      </c>
      <c r="AG45">
        <v>2040</v>
      </c>
      <c r="AH45" t="str">
        <f t="shared" si="1"/>
        <v>Tariffe!$D$3</v>
      </c>
      <c r="AI45" t="str">
        <f t="shared" si="2"/>
        <v>Tariffe!$D$3:$Af$46</v>
      </c>
      <c r="AJ45">
        <f>IFERROR(MATCH(AG45,Tariffe!$D$1:D2022,0),2)</f>
        <v>2</v>
      </c>
    </row>
    <row r="46" spans="1:36" ht="15" thickBot="1" x14ac:dyDescent="0.35">
      <c r="A46" s="128"/>
      <c r="B46" s="128"/>
      <c r="C46" s="128"/>
      <c r="D46" s="128"/>
      <c r="E46" s="128"/>
      <c r="F46" s="128"/>
      <c r="G46" s="128"/>
      <c r="H46" s="128"/>
      <c r="I46" s="186" t="s">
        <v>189</v>
      </c>
      <c r="J46" s="187"/>
      <c r="K46" s="187"/>
      <c r="L46" s="18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t="s">
        <v>234</v>
      </c>
      <c r="AE46" s="74" t="s">
        <v>17</v>
      </c>
      <c r="AF46" t="s">
        <v>126</v>
      </c>
      <c r="AG46">
        <v>2041</v>
      </c>
      <c r="AH46" t="str">
        <f t="shared" si="1"/>
        <v>Tariffe!$D$3</v>
      </c>
      <c r="AI46" t="str">
        <f t="shared" si="2"/>
        <v>Tariffe!$D$3:$Af$46</v>
      </c>
      <c r="AJ46">
        <f>IFERROR(MATCH(AG46,Tariffe!$D$1:D2023,0),2)</f>
        <v>2</v>
      </c>
    </row>
    <row r="47" spans="1:36" ht="15" thickBot="1" x14ac:dyDescent="0.35">
      <c r="A47" s="128"/>
      <c r="B47" s="128"/>
      <c r="C47" s="128"/>
      <c r="D47" s="128"/>
      <c r="E47" s="128"/>
      <c r="F47" s="128"/>
      <c r="G47" s="128"/>
      <c r="H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t="s">
        <v>242</v>
      </c>
      <c r="AE47" s="75" t="s">
        <v>29</v>
      </c>
      <c r="AF47" t="s">
        <v>126</v>
      </c>
      <c r="AG47">
        <v>2042</v>
      </c>
      <c r="AH47" t="str">
        <f t="shared" si="1"/>
        <v>Tariffe!$D$3</v>
      </c>
      <c r="AI47" t="str">
        <f t="shared" si="2"/>
        <v>Tariffe!$D$3:$Af$46</v>
      </c>
      <c r="AJ47">
        <f>IFERROR(MATCH(AG47,Tariffe!$D$1:D2024,0),2)</f>
        <v>2</v>
      </c>
    </row>
    <row r="48" spans="1:36" ht="24.75" customHeight="1" thickBot="1" x14ac:dyDescent="0.4">
      <c r="A48" s="128"/>
      <c r="B48" s="128"/>
      <c r="C48" s="128"/>
      <c r="D48" s="128"/>
      <c r="E48" s="128"/>
      <c r="F48" s="128"/>
      <c r="G48" s="128"/>
      <c r="H48" s="128"/>
      <c r="I48" s="189" t="s">
        <v>190</v>
      </c>
      <c r="J48" s="187"/>
      <c r="K48" s="187"/>
      <c r="L48" s="188"/>
      <c r="N48" s="299" t="s">
        <v>222</v>
      </c>
      <c r="O48" s="299"/>
      <c r="P48" s="299"/>
      <c r="Q48" s="299"/>
      <c r="R48" s="299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t="s">
        <v>28</v>
      </c>
      <c r="AE48" s="75" t="s">
        <v>28</v>
      </c>
      <c r="AF48" t="s">
        <v>126</v>
      </c>
      <c r="AG48">
        <v>2043</v>
      </c>
      <c r="AH48" t="str">
        <f t="shared" si="1"/>
        <v>Tariffe!$D$3</v>
      </c>
      <c r="AI48" t="str">
        <f t="shared" si="2"/>
        <v>Tariffe!$D$3:$Af$46</v>
      </c>
      <c r="AJ48">
        <f>IFERROR(MATCH(AG48,Tariffe!$D$1:D2025,0),2)</f>
        <v>2</v>
      </c>
    </row>
    <row r="49" spans="1:50" ht="15" thickBot="1" x14ac:dyDescent="0.35">
      <c r="A49" s="128"/>
      <c r="B49" s="128"/>
      <c r="C49" s="128"/>
      <c r="D49" s="128"/>
      <c r="E49" s="128"/>
      <c r="F49" s="128"/>
      <c r="G49" s="128"/>
      <c r="H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t="s">
        <v>258</v>
      </c>
      <c r="AE49" s="80" t="s">
        <v>45</v>
      </c>
      <c r="AF49" t="s">
        <v>126</v>
      </c>
      <c r="AG49">
        <v>2044</v>
      </c>
      <c r="AH49" t="str">
        <f t="shared" si="1"/>
        <v>Tariffe!$D$3</v>
      </c>
      <c r="AI49" t="str">
        <f t="shared" si="2"/>
        <v>Tariffe!$D$3:$Af$46</v>
      </c>
      <c r="AJ49">
        <f>IFERROR(MATCH(AG49,Tariffe!$D$1:D2026,0),2)</f>
        <v>2</v>
      </c>
    </row>
    <row r="50" spans="1:50" ht="24" customHeight="1" thickBot="1" x14ac:dyDescent="0.45">
      <c r="A50" s="128"/>
      <c r="B50" s="128"/>
      <c r="C50" s="128"/>
      <c r="D50" s="128"/>
      <c r="E50" s="128"/>
      <c r="F50" s="128"/>
      <c r="G50" s="128"/>
      <c r="H50" s="128"/>
      <c r="N50" s="218" t="s">
        <v>204</v>
      </c>
      <c r="O50" s="213"/>
      <c r="P50" s="213"/>
      <c r="Q50" s="213"/>
      <c r="R50" s="233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t="s">
        <v>246</v>
      </c>
      <c r="AE50" s="77" t="s">
        <v>33</v>
      </c>
      <c r="AF50" t="s">
        <v>126</v>
      </c>
      <c r="AG50">
        <v>2045</v>
      </c>
      <c r="AH50" t="str">
        <f t="shared" si="1"/>
        <v>Tariffe!$D$3</v>
      </c>
      <c r="AI50" t="str">
        <f t="shared" si="2"/>
        <v>Tariffe!$D$3:$Af$46</v>
      </c>
      <c r="AJ50">
        <f>IFERROR(MATCH(AG50,Tariffe!$D$1:D2027,0),2)</f>
        <v>2</v>
      </c>
    </row>
    <row r="51" spans="1:50" ht="24" customHeight="1" thickBot="1" x14ac:dyDescent="0.45">
      <c r="A51" s="128"/>
      <c r="B51" s="128"/>
      <c r="C51" s="128"/>
      <c r="D51" s="128"/>
      <c r="E51" s="128"/>
      <c r="F51" s="128"/>
      <c r="G51" s="128"/>
      <c r="H51" s="128"/>
      <c r="N51" s="219" t="s">
        <v>205</v>
      </c>
      <c r="O51" s="211"/>
      <c r="P51" s="211"/>
      <c r="Q51" s="211"/>
      <c r="R51" s="234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t="s">
        <v>244</v>
      </c>
      <c r="AE51" s="76" t="s">
        <v>31</v>
      </c>
      <c r="AF51" t="s">
        <v>126</v>
      </c>
      <c r="AG51">
        <v>2046</v>
      </c>
      <c r="AH51" t="str">
        <f t="shared" si="1"/>
        <v>Tariffe!$D$3</v>
      </c>
      <c r="AI51" t="str">
        <f t="shared" si="2"/>
        <v>Tariffe!$D$3:$Af$46</v>
      </c>
      <c r="AJ51">
        <f>IFERROR(MATCH(AG51,Tariffe!$D$1:D2028,0),2)</f>
        <v>2</v>
      </c>
    </row>
    <row r="52" spans="1:50" ht="24" customHeight="1" thickBot="1" x14ac:dyDescent="0.45">
      <c r="A52" s="128"/>
      <c r="B52" s="128"/>
      <c r="C52" s="128"/>
      <c r="D52" s="128"/>
      <c r="E52" s="128"/>
      <c r="F52" s="128"/>
      <c r="G52" s="128"/>
      <c r="H52" s="128"/>
      <c r="N52" s="219" t="s">
        <v>158</v>
      </c>
      <c r="O52" s="211"/>
      <c r="P52" s="211"/>
      <c r="Q52" s="211"/>
      <c r="R52" s="234"/>
      <c r="T52" s="128"/>
      <c r="U52" s="128"/>
      <c r="V52" s="128"/>
      <c r="W52" s="128"/>
      <c r="X52" s="128"/>
      <c r="Y52" s="128"/>
      <c r="Z52" s="128"/>
      <c r="AA52" s="128"/>
      <c r="AB52" s="128"/>
      <c r="AC52" s="128"/>
      <c r="AD52" t="s">
        <v>248</v>
      </c>
      <c r="AE52" s="77" t="s">
        <v>35</v>
      </c>
      <c r="AF52" t="s">
        <v>126</v>
      </c>
      <c r="AG52">
        <v>2047</v>
      </c>
      <c r="AH52" t="str">
        <f t="shared" si="1"/>
        <v>Tariffe!$D$3</v>
      </c>
      <c r="AI52" t="str">
        <f t="shared" si="2"/>
        <v>Tariffe!$D$3:$Af$46</v>
      </c>
      <c r="AJ52">
        <f>IFERROR(MATCH(AG52,Tariffe!$D$1:D2029,0),2)</f>
        <v>2</v>
      </c>
      <c r="AT52" s="116">
        <v>31</v>
      </c>
    </row>
    <row r="53" spans="1:50" ht="24" customHeight="1" thickBot="1" x14ac:dyDescent="0.45">
      <c r="A53" s="128"/>
      <c r="B53" s="128"/>
      <c r="C53" s="128"/>
      <c r="D53" s="128"/>
      <c r="E53" s="128"/>
      <c r="F53" s="128"/>
      <c r="G53" s="128"/>
      <c r="H53" s="128"/>
      <c r="N53" s="219" t="s">
        <v>155</v>
      </c>
      <c r="O53" s="211"/>
      <c r="P53" s="211"/>
      <c r="Q53" s="211"/>
      <c r="R53" s="234"/>
      <c r="T53" s="128"/>
      <c r="U53" s="128"/>
      <c r="V53" s="128"/>
      <c r="W53" s="128"/>
      <c r="X53" s="128"/>
      <c r="Y53" s="128"/>
      <c r="Z53" s="128"/>
      <c r="AA53" s="128"/>
      <c r="AB53" s="128"/>
      <c r="AC53" s="128"/>
      <c r="AD53" t="s">
        <v>255</v>
      </c>
      <c r="AE53" s="79" t="s">
        <v>42</v>
      </c>
      <c r="AG53">
        <v>2048</v>
      </c>
      <c r="AH53" t="str">
        <f t="shared" si="1"/>
        <v>Tariffe!$D$3</v>
      </c>
      <c r="AI53" t="str">
        <f t="shared" si="2"/>
        <v>Tariffe!$D$3:$Af$46</v>
      </c>
      <c r="AJ53">
        <f>IFERROR(MATCH(AG53,Tariffe!$D$1:D2030,0),2)</f>
        <v>2</v>
      </c>
      <c r="AT53" s="116">
        <v>28</v>
      </c>
    </row>
    <row r="54" spans="1:50" ht="24" customHeight="1" thickBot="1" x14ac:dyDescent="0.45">
      <c r="A54" s="128"/>
      <c r="B54" s="128"/>
      <c r="C54" s="128"/>
      <c r="D54" s="128"/>
      <c r="E54" s="128"/>
      <c r="F54" s="128"/>
      <c r="G54" s="128"/>
      <c r="H54" s="128"/>
      <c r="N54" s="219" t="s">
        <v>156</v>
      </c>
      <c r="O54" s="211"/>
      <c r="P54" s="211"/>
      <c r="Q54" s="211"/>
      <c r="R54" s="234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t="s">
        <v>249</v>
      </c>
      <c r="AE54" s="77" t="s">
        <v>36</v>
      </c>
      <c r="AF54" t="s">
        <v>126</v>
      </c>
      <c r="AG54">
        <v>2049</v>
      </c>
      <c r="AH54" t="str">
        <f t="shared" si="1"/>
        <v>Tariffe!$D$3</v>
      </c>
      <c r="AI54" t="str">
        <f t="shared" si="2"/>
        <v>Tariffe!$D$3:$Af$46</v>
      </c>
      <c r="AJ54">
        <f>IFERROR(MATCH(AG54,Tariffe!$D$1:D2031,0),2)</f>
        <v>2</v>
      </c>
      <c r="AT54" s="116">
        <v>31</v>
      </c>
    </row>
    <row r="55" spans="1:50" ht="24" customHeight="1" thickBot="1" x14ac:dyDescent="0.45">
      <c r="A55" s="128"/>
      <c r="B55" s="128"/>
      <c r="C55" s="128"/>
      <c r="D55" s="128"/>
      <c r="E55" s="128"/>
      <c r="F55" s="128"/>
      <c r="G55" s="128"/>
      <c r="H55" s="128"/>
      <c r="N55" s="219" t="s">
        <v>206</v>
      </c>
      <c r="O55" s="211"/>
      <c r="P55" s="211"/>
      <c r="Q55" s="211"/>
      <c r="R55" s="234"/>
      <c r="T55" s="128"/>
      <c r="U55" s="128"/>
      <c r="V55" s="128"/>
      <c r="W55" s="128"/>
      <c r="X55" s="128"/>
      <c r="Y55" s="128"/>
      <c r="Z55" s="128"/>
      <c r="AA55" s="128"/>
      <c r="AB55" s="128"/>
      <c r="AC55" s="128"/>
      <c r="AD55" t="s">
        <v>256</v>
      </c>
      <c r="AE55" s="79" t="s">
        <v>43</v>
      </c>
      <c r="AF55" t="s">
        <v>126</v>
      </c>
      <c r="AG55">
        <v>2050</v>
      </c>
      <c r="AH55" t="str">
        <f t="shared" si="1"/>
        <v>Tariffe!$D$3</v>
      </c>
      <c r="AI55" t="str">
        <f t="shared" si="2"/>
        <v>Tariffe!$D$3:$Af$46</v>
      </c>
      <c r="AJ55">
        <f>IFERROR(MATCH(AG55,Tariffe!$D$1:D2032,0),2)</f>
        <v>2</v>
      </c>
      <c r="AT55" s="116">
        <v>30</v>
      </c>
    </row>
    <row r="56" spans="1:50" ht="24" customHeight="1" thickBot="1" x14ac:dyDescent="0.45">
      <c r="A56" s="128"/>
      <c r="B56" s="128"/>
      <c r="C56" s="128"/>
      <c r="D56" s="128"/>
      <c r="E56" s="128"/>
      <c r="F56" s="128"/>
      <c r="G56" s="128"/>
      <c r="H56" s="128"/>
      <c r="N56" s="219" t="s">
        <v>207</v>
      </c>
      <c r="O56" s="211"/>
      <c r="P56" s="211"/>
      <c r="Q56" s="211"/>
      <c r="R56" s="234"/>
      <c r="T56" s="128"/>
      <c r="U56" s="128"/>
      <c r="V56" s="128"/>
      <c r="W56" s="128"/>
      <c r="X56" s="128"/>
      <c r="Y56" s="128"/>
      <c r="Z56" s="128"/>
      <c r="AA56" s="128"/>
      <c r="AB56" s="128"/>
      <c r="AC56" s="128"/>
      <c r="AD56" t="s">
        <v>253</v>
      </c>
      <c r="AE56" s="78" t="s">
        <v>40</v>
      </c>
      <c r="AG56">
        <v>2051</v>
      </c>
      <c r="AH56" t="str">
        <f t="shared" si="1"/>
        <v>Tariffe!$D$3</v>
      </c>
      <c r="AI56" t="str">
        <f t="shared" si="2"/>
        <v>Tariffe!$D$3:$Af$46</v>
      </c>
      <c r="AJ56">
        <f>IFERROR(MATCH(AG56,Tariffe!$D$1:D2033,0),2)</f>
        <v>2</v>
      </c>
      <c r="AT56" s="116">
        <v>31</v>
      </c>
    </row>
    <row r="57" spans="1:50" ht="24" customHeight="1" thickBot="1" x14ac:dyDescent="0.45">
      <c r="A57" s="128"/>
      <c r="B57" s="128"/>
      <c r="C57" s="128"/>
      <c r="D57" s="128"/>
      <c r="E57" s="128"/>
      <c r="F57" s="128"/>
      <c r="G57" s="128"/>
      <c r="H57" s="128"/>
      <c r="N57" s="219" t="s">
        <v>211</v>
      </c>
      <c r="O57" s="211"/>
      <c r="P57" s="266"/>
      <c r="Q57" s="211"/>
      <c r="R57" s="235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t="s">
        <v>252</v>
      </c>
      <c r="AE57" s="78" t="s">
        <v>39</v>
      </c>
      <c r="AG57">
        <v>2052</v>
      </c>
      <c r="AH57" t="str">
        <f t="shared" si="1"/>
        <v>Tariffe!$D$3</v>
      </c>
      <c r="AI57" t="str">
        <f t="shared" si="2"/>
        <v>Tariffe!$D$3:$Af$46</v>
      </c>
      <c r="AJ57">
        <f>IFERROR(MATCH(AG57,Tariffe!$D$1:D2034,0),2)</f>
        <v>2</v>
      </c>
      <c r="AT57" s="116">
        <v>30</v>
      </c>
    </row>
    <row r="58" spans="1:50" ht="26.4" customHeight="1" thickBot="1" x14ac:dyDescent="0.45">
      <c r="A58" s="128"/>
      <c r="B58" s="128"/>
      <c r="C58" s="128"/>
      <c r="D58" s="128"/>
      <c r="E58" s="128"/>
      <c r="F58" s="128"/>
      <c r="G58" s="128"/>
      <c r="H58" s="128"/>
      <c r="N58" s="217" t="s">
        <v>208</v>
      </c>
      <c r="O58" s="216"/>
      <c r="P58" s="216"/>
      <c r="Q58" s="216"/>
      <c r="R58" s="248">
        <f>SUM(R50:R57)</f>
        <v>0</v>
      </c>
      <c r="T58" s="128"/>
      <c r="U58" s="128"/>
      <c r="V58" s="128"/>
      <c r="W58" s="128"/>
      <c r="X58" s="128"/>
      <c r="Y58" s="128"/>
      <c r="Z58" s="128"/>
      <c r="AA58" s="128"/>
      <c r="AB58" s="128"/>
      <c r="AC58" s="128"/>
      <c r="AD58" t="s">
        <v>228</v>
      </c>
      <c r="AE58" s="262" t="s">
        <v>214</v>
      </c>
      <c r="AF58" t="s">
        <v>126</v>
      </c>
      <c r="AG58">
        <v>2053</v>
      </c>
      <c r="AH58" t="str">
        <f t="shared" si="1"/>
        <v>Tariffe!$D$3</v>
      </c>
      <c r="AI58" t="str">
        <f t="shared" si="2"/>
        <v>Tariffe!$D$3:$Af$46</v>
      </c>
      <c r="AJ58">
        <f>IFERROR(MATCH(AG58,Tariffe!$D$1:D2035,0),2)</f>
        <v>2</v>
      </c>
      <c r="AT58" s="116">
        <v>31</v>
      </c>
    </row>
    <row r="59" spans="1:50" ht="30" customHeight="1" thickBot="1" x14ac:dyDescent="0.45">
      <c r="A59" s="128"/>
      <c r="B59" s="128"/>
      <c r="C59" s="128"/>
      <c r="D59" s="128"/>
      <c r="E59" s="128"/>
      <c r="F59" s="128"/>
      <c r="G59" s="128"/>
      <c r="H59" s="128"/>
      <c r="N59" s="217" t="s">
        <v>209</v>
      </c>
      <c r="O59" s="216"/>
      <c r="P59" s="216"/>
      <c r="Q59" s="216"/>
      <c r="R59" s="293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t="s">
        <v>243</v>
      </c>
      <c r="AE59" s="76" t="s">
        <v>30</v>
      </c>
      <c r="AF59" t="s">
        <v>126</v>
      </c>
      <c r="AG59">
        <v>2054</v>
      </c>
      <c r="AH59" t="str">
        <f t="shared" si="1"/>
        <v>Tariffe!$D$3</v>
      </c>
      <c r="AI59" t="str">
        <f t="shared" si="2"/>
        <v>Tariffe!$D$3:$Af$46</v>
      </c>
      <c r="AJ59">
        <f>IFERROR(MATCH(AG59,Tariffe!$D$1:D2036,0),2)</f>
        <v>2</v>
      </c>
      <c r="AT59" s="116">
        <v>31</v>
      </c>
    </row>
    <row r="60" spans="1:50" ht="23.4" customHeight="1" thickBot="1" x14ac:dyDescent="0.35">
      <c r="A60" s="128"/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R60" s="263" t="str">
        <f>IF(AND((R58-R59)&lt;0.02,(R58-R59)&gt;-0.02),"TOTALE CORRETTO",IF(R59="","","TOTALE ERRATO - VERIFICARE IMPORTI INSERITI"))</f>
        <v>TOTALE CORRETTO</v>
      </c>
      <c r="T60" s="128"/>
      <c r="U60" s="128"/>
      <c r="V60" s="128"/>
      <c r="W60" s="128"/>
      <c r="X60" s="128"/>
      <c r="Y60" s="128"/>
      <c r="Z60" s="128"/>
      <c r="AA60" s="128"/>
      <c r="AB60" s="128"/>
      <c r="AC60" s="128"/>
      <c r="AD60" t="s">
        <v>245</v>
      </c>
      <c r="AE60" s="77" t="s">
        <v>32</v>
      </c>
      <c r="AF60" t="s">
        <v>126</v>
      </c>
      <c r="AG60">
        <v>2055</v>
      </c>
      <c r="AH60" t="str">
        <f t="shared" si="1"/>
        <v>Tariffe!$D$3</v>
      </c>
      <c r="AI60" t="str">
        <f t="shared" si="2"/>
        <v>Tariffe!$D$3:$Af$46</v>
      </c>
      <c r="AJ60">
        <f>IFERROR(MATCH(AG60,Tariffe!$D$1:D2037,0),2)</f>
        <v>2</v>
      </c>
      <c r="AT60" s="116">
        <v>30</v>
      </c>
    </row>
    <row r="61" spans="1:50" ht="25.2" customHeight="1" thickBot="1" x14ac:dyDescent="0.4">
      <c r="A61" s="128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299" t="s">
        <v>223</v>
      </c>
      <c r="O61" s="299"/>
      <c r="P61" s="299"/>
      <c r="Q61" s="299"/>
      <c r="R61" s="299"/>
      <c r="T61" s="128"/>
      <c r="U61" s="128"/>
      <c r="V61" s="128"/>
      <c r="W61" s="128"/>
      <c r="X61" s="128"/>
      <c r="Y61" s="128"/>
      <c r="Z61" s="128"/>
      <c r="AA61" s="128"/>
      <c r="AB61" s="128"/>
      <c r="AC61" s="128"/>
      <c r="AD61" t="s">
        <v>233</v>
      </c>
      <c r="AE61" s="74" t="s">
        <v>16</v>
      </c>
      <c r="AF61" t="s">
        <v>126</v>
      </c>
      <c r="AG61">
        <v>2056</v>
      </c>
      <c r="AH61" t="str">
        <f t="shared" si="1"/>
        <v>Tariffe!$D$3</v>
      </c>
      <c r="AI61" t="str">
        <f t="shared" si="2"/>
        <v>Tariffe!$D$3:$Af$46</v>
      </c>
      <c r="AJ61">
        <f>IFERROR(MATCH(AG61,Tariffe!$D$1:D2038,0),2)</f>
        <v>2</v>
      </c>
      <c r="AT61" s="116">
        <v>31</v>
      </c>
    </row>
    <row r="62" spans="1:50" ht="15" thickBot="1" x14ac:dyDescent="0.35">
      <c r="A62" s="128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T62" s="128"/>
      <c r="U62" s="128"/>
      <c r="V62" s="128"/>
      <c r="W62" s="128"/>
      <c r="X62" s="128"/>
      <c r="Y62" s="128"/>
      <c r="Z62" s="128"/>
      <c r="AA62" s="128"/>
      <c r="AB62" s="128"/>
      <c r="AC62" s="128"/>
      <c r="AD62" t="s">
        <v>251</v>
      </c>
      <c r="AE62" s="78" t="s">
        <v>38</v>
      </c>
      <c r="AF62" t="s">
        <v>126</v>
      </c>
      <c r="AG62">
        <v>2057</v>
      </c>
      <c r="AH62" t="str">
        <f t="shared" si="1"/>
        <v>Tariffe!$D$3</v>
      </c>
      <c r="AI62" t="str">
        <f t="shared" si="2"/>
        <v>Tariffe!$D$3:$Af$46</v>
      </c>
      <c r="AJ62">
        <f>IFERROR(MATCH(AG62,Tariffe!$D$1:D2039,0),2)</f>
        <v>2</v>
      </c>
      <c r="AT62" s="116">
        <v>30</v>
      </c>
    </row>
    <row r="63" spans="1:50" ht="15" thickBot="1" x14ac:dyDescent="0.35">
      <c r="A63" s="128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t="s">
        <v>210</v>
      </c>
      <c r="T63" s="128"/>
      <c r="U63" s="128"/>
      <c r="V63" s="128"/>
      <c r="W63" s="128"/>
      <c r="X63" s="128"/>
      <c r="Y63" s="128"/>
      <c r="Z63" s="128"/>
      <c r="AA63" s="128"/>
      <c r="AB63" s="128"/>
      <c r="AC63" s="128"/>
      <c r="AD63" t="s">
        <v>247</v>
      </c>
      <c r="AE63" s="77" t="s">
        <v>34</v>
      </c>
      <c r="AF63" t="s">
        <v>126</v>
      </c>
      <c r="AS63" s="118">
        <f>(AH68-AG68)/AT64</f>
        <v>0</v>
      </c>
      <c r="AT63" s="116">
        <v>31</v>
      </c>
      <c r="AW63" t="s">
        <v>136</v>
      </c>
      <c r="AX63" t="s">
        <v>137</v>
      </c>
    </row>
    <row r="64" spans="1:50" ht="15" thickBot="1" x14ac:dyDescent="0.35">
      <c r="A64" s="128"/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8"/>
      <c r="AB64" s="128"/>
      <c r="AC64" s="128"/>
      <c r="AD64" t="s">
        <v>226</v>
      </c>
      <c r="AE64" s="72" t="s">
        <v>11</v>
      </c>
      <c r="AF64">
        <f>YEAR(L30)</f>
        <v>1900</v>
      </c>
      <c r="AL64">
        <f>24/365*6</f>
        <v>0.39452054794520502</v>
      </c>
      <c r="AM64">
        <f>106*200/365</f>
        <v>58.082191780821901</v>
      </c>
      <c r="AS64" s="118">
        <f>ROUND(AS63,0)</f>
        <v>0</v>
      </c>
      <c r="AT64" s="116">
        <f>SUM(AT52:AT63)/12</f>
        <v>30.4166666666667</v>
      </c>
      <c r="AW64" t="s">
        <v>138</v>
      </c>
      <c r="AX64" t="s">
        <v>138</v>
      </c>
    </row>
    <row r="65" spans="1:228" ht="15" hidden="1" outlineLevel="1" thickBot="1" x14ac:dyDescent="0.35">
      <c r="A65" s="128"/>
      <c r="B65" s="128"/>
      <c r="C65" s="128"/>
      <c r="D65" s="128"/>
      <c r="E65" s="128"/>
      <c r="F65" s="128"/>
      <c r="G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t="s">
        <v>250</v>
      </c>
      <c r="AE65" s="78" t="s">
        <v>37</v>
      </c>
      <c r="AF65">
        <f>YEAR(J30)</f>
        <v>1900</v>
      </c>
      <c r="AH65">
        <f>AH68-AG68</f>
        <v>0</v>
      </c>
      <c r="AI65" s="161" t="e">
        <f ca="1">VLOOKUP($AE$68,INDIRECT(VLOOKUP($AF68,$AG$22:$AI$62,3,0),1),3,0)</f>
        <v>#N/A</v>
      </c>
      <c r="AS65" s="117" t="e">
        <f ca="1">AT68/12*AS64</f>
        <v>#N/A</v>
      </c>
      <c r="AW65">
        <f>IF(O43="NO",0,1)</f>
        <v>0</v>
      </c>
      <c r="AX65">
        <f>IF(O42="NO",0,1)</f>
        <v>0</v>
      </c>
      <c r="BI65">
        <f>1+$AW$65+$AX$65</f>
        <v>1</v>
      </c>
      <c r="BJ65">
        <f>1+$AW$65+$AX$65</f>
        <v>1</v>
      </c>
      <c r="BK65">
        <f>1+$AW$65+$AX$65</f>
        <v>1</v>
      </c>
    </row>
    <row r="66" spans="1:228" ht="15" hidden="1" outlineLevel="1" thickBot="1" x14ac:dyDescent="0.35">
      <c r="A66" s="128"/>
      <c r="B66" s="128"/>
      <c r="C66" s="128"/>
      <c r="D66" s="128"/>
      <c r="E66" s="128"/>
      <c r="F66" s="128"/>
      <c r="G66" s="128"/>
      <c r="AB66" s="84">
        <v>1</v>
      </c>
      <c r="AC66" s="84"/>
      <c r="AD66" t="s">
        <v>241</v>
      </c>
      <c r="AE66" s="261" t="s">
        <v>26</v>
      </c>
      <c r="AF66">
        <f>AF64-AF65</f>
        <v>0</v>
      </c>
    </row>
    <row r="67" spans="1:228" s="81" customFormat="1" ht="40.200000000000003" hidden="1" customHeight="1" outlineLevel="1" thickBot="1" x14ac:dyDescent="0.35">
      <c r="A67" s="128"/>
      <c r="B67" s="128"/>
      <c r="C67" s="128"/>
      <c r="D67" s="128"/>
      <c r="E67" s="128"/>
      <c r="F67" s="128"/>
      <c r="H67" s="166" t="s">
        <v>151</v>
      </c>
      <c r="I67" s="166" t="s">
        <v>153</v>
      </c>
      <c r="J67" s="166" t="s">
        <v>162</v>
      </c>
      <c r="K67" s="166" t="s">
        <v>152</v>
      </c>
      <c r="L67" s="166" t="s">
        <v>154</v>
      </c>
      <c r="M67" s="166" t="s">
        <v>155</v>
      </c>
      <c r="N67" s="166" t="s">
        <v>156</v>
      </c>
      <c r="O67" s="166" t="s">
        <v>157</v>
      </c>
      <c r="P67" s="166" t="s">
        <v>158</v>
      </c>
      <c r="Q67" s="166" t="s">
        <v>159</v>
      </c>
      <c r="R67" s="166" t="s">
        <v>160</v>
      </c>
      <c r="S67" s="166" t="s">
        <v>2</v>
      </c>
      <c r="T67" s="166" t="s">
        <v>3</v>
      </c>
      <c r="U67" s="195"/>
      <c r="V67" s="195"/>
      <c r="W67" s="195"/>
      <c r="X67" s="195"/>
      <c r="Y67" s="195"/>
      <c r="Z67" s="195"/>
      <c r="AA67" s="195"/>
      <c r="AB67" s="195" t="s">
        <v>268</v>
      </c>
      <c r="AC67" s="195"/>
      <c r="AF67" s="93" t="s">
        <v>125</v>
      </c>
      <c r="AG67" s="98" t="s">
        <v>127</v>
      </c>
      <c r="AH67" s="94" t="s">
        <v>0</v>
      </c>
      <c r="AI67" s="95" t="s">
        <v>128</v>
      </c>
      <c r="AJ67" s="15" t="s">
        <v>51</v>
      </c>
      <c r="AK67" s="15" t="s">
        <v>52</v>
      </c>
      <c r="AL67" s="15" t="s">
        <v>53</v>
      </c>
      <c r="AM67" s="15" t="s">
        <v>54</v>
      </c>
      <c r="AN67" s="15" t="s">
        <v>55</v>
      </c>
      <c r="AO67" s="16" t="s">
        <v>56</v>
      </c>
      <c r="AP67" s="16" t="s">
        <v>57</v>
      </c>
      <c r="AQ67" s="16" t="s">
        <v>58</v>
      </c>
      <c r="AR67" s="16" t="s">
        <v>59</v>
      </c>
      <c r="AS67" s="16" t="s">
        <v>60</v>
      </c>
      <c r="AT67" s="114" t="s">
        <v>61</v>
      </c>
      <c r="AU67" s="114" t="s">
        <v>62</v>
      </c>
      <c r="AV67" s="114" t="s">
        <v>63</v>
      </c>
      <c r="AW67" s="17" t="s">
        <v>64</v>
      </c>
      <c r="AX67" s="18" t="s">
        <v>65</v>
      </c>
      <c r="AY67" s="19" t="s">
        <v>56</v>
      </c>
      <c r="AZ67" s="19" t="s">
        <v>57</v>
      </c>
      <c r="BA67" s="19" t="s">
        <v>58</v>
      </c>
      <c r="BB67" s="19" t="s">
        <v>59</v>
      </c>
      <c r="BC67" s="19" t="s">
        <v>60</v>
      </c>
      <c r="BD67" s="19" t="s">
        <v>61</v>
      </c>
      <c r="BE67" s="19" t="s">
        <v>62</v>
      </c>
      <c r="BF67" s="19" t="s">
        <v>63</v>
      </c>
      <c r="BG67" s="19" t="s">
        <v>64</v>
      </c>
      <c r="BH67" s="20" t="s">
        <v>65</v>
      </c>
      <c r="BI67" s="122" t="s">
        <v>133</v>
      </c>
      <c r="BJ67" s="123" t="s">
        <v>134</v>
      </c>
      <c r="BK67" s="124" t="s">
        <v>135</v>
      </c>
      <c r="BM67" s="127" t="s">
        <v>141</v>
      </c>
      <c r="BN67" s="127" t="s">
        <v>142</v>
      </c>
      <c r="BO67" s="127" t="s">
        <v>143</v>
      </c>
      <c r="BP67" s="127" t="s">
        <v>144</v>
      </c>
      <c r="BQ67" s="127" t="s">
        <v>145</v>
      </c>
      <c r="BV67" s="128"/>
      <c r="BW67" s="128"/>
      <c r="BX67" s="128"/>
      <c r="BY67" s="128"/>
      <c r="BZ67" s="128"/>
      <c r="CA67" s="128"/>
      <c r="CB67" s="128"/>
      <c r="CC67" s="128"/>
      <c r="CD67" s="128"/>
      <c r="CE67" s="128"/>
      <c r="CF67" s="128"/>
      <c r="CG67" s="128"/>
      <c r="CH67" s="128"/>
      <c r="CI67" s="128"/>
      <c r="CJ67" s="128"/>
      <c r="CK67" s="128"/>
      <c r="CL67" s="128"/>
      <c r="CM67" s="128"/>
      <c r="CN67" s="128"/>
      <c r="CO67" s="128"/>
      <c r="CP67" s="128"/>
      <c r="CQ67" s="128"/>
      <c r="CR67" s="128"/>
      <c r="CS67" s="128"/>
      <c r="CT67" s="128"/>
      <c r="CU67" s="128"/>
      <c r="CV67" s="128"/>
      <c r="CW67" s="128"/>
      <c r="CX67" s="128"/>
      <c r="CY67" s="128"/>
      <c r="CZ67" s="128"/>
      <c r="DA67" s="128"/>
      <c r="DB67" s="128"/>
      <c r="DC67" s="128"/>
      <c r="DD67" s="128"/>
      <c r="DE67" s="128"/>
      <c r="DF67" s="128"/>
      <c r="DG67" s="128"/>
      <c r="DH67" s="128"/>
      <c r="DI67" s="128"/>
      <c r="DJ67" s="128"/>
      <c r="DK67" s="128"/>
      <c r="DL67" s="128"/>
      <c r="DM67" s="128"/>
      <c r="DN67" s="128"/>
      <c r="DO67" s="128"/>
      <c r="DP67" s="128"/>
      <c r="DQ67" s="128"/>
      <c r="DR67" s="128"/>
      <c r="DS67" s="128"/>
      <c r="DT67" s="128"/>
      <c r="DU67" s="128"/>
      <c r="DV67" s="128"/>
      <c r="DW67" s="128"/>
      <c r="DX67" s="128"/>
      <c r="DY67" s="128"/>
      <c r="DZ67" s="128"/>
      <c r="EA67" s="128"/>
      <c r="EB67" s="128"/>
      <c r="EC67" s="128"/>
      <c r="ED67" s="128"/>
      <c r="EE67" s="128"/>
      <c r="EF67" s="128"/>
      <c r="EG67" s="128"/>
      <c r="EH67" s="128"/>
      <c r="EI67" s="128"/>
      <c r="EJ67" s="128"/>
      <c r="EK67" s="128"/>
      <c r="EL67" s="128"/>
      <c r="EM67" s="128"/>
      <c r="EN67" s="128"/>
      <c r="EO67" s="128"/>
      <c r="EP67" s="128"/>
      <c r="EQ67" s="128"/>
      <c r="ER67" s="128"/>
      <c r="ES67" s="128"/>
      <c r="ET67" s="128"/>
      <c r="EU67" s="128"/>
      <c r="EV67" s="128"/>
      <c r="EW67" s="128"/>
      <c r="EX67" s="128"/>
      <c r="EY67" s="128"/>
      <c r="EZ67" s="128"/>
      <c r="FA67" s="128"/>
      <c r="FB67" s="128"/>
      <c r="FC67" s="128"/>
      <c r="FD67" s="128"/>
      <c r="FE67" s="128"/>
      <c r="FF67" s="128"/>
      <c r="FG67" s="128"/>
      <c r="FH67" s="128"/>
      <c r="FI67" s="128"/>
      <c r="FJ67" s="128"/>
      <c r="FK67" s="128"/>
      <c r="FL67" s="128"/>
      <c r="FM67" s="128"/>
      <c r="FN67" s="128"/>
      <c r="FO67" s="128"/>
      <c r="FP67" s="128"/>
      <c r="FQ67" s="128"/>
      <c r="FR67" s="128"/>
      <c r="FS67" s="128"/>
      <c r="FT67" s="128"/>
      <c r="FU67" s="128"/>
      <c r="FV67" s="128"/>
      <c r="FW67" s="128"/>
      <c r="FX67" s="128"/>
      <c r="FY67" s="128"/>
      <c r="FZ67" s="128"/>
      <c r="GA67" s="128"/>
      <c r="GB67" s="128"/>
      <c r="GC67" s="128"/>
      <c r="GD67" s="128"/>
      <c r="GE67" s="128"/>
      <c r="GF67" s="128"/>
      <c r="GG67" s="128"/>
      <c r="GH67" s="128"/>
      <c r="GI67" s="128"/>
      <c r="GJ67" s="128"/>
      <c r="GK67" s="128"/>
      <c r="GL67" s="128"/>
      <c r="GM67" s="128"/>
      <c r="GN67" s="128"/>
      <c r="GO67" s="128"/>
      <c r="GP67" s="128"/>
      <c r="GQ67" s="128"/>
      <c r="GR67" s="128"/>
      <c r="GS67" s="128"/>
      <c r="GT67" s="128"/>
      <c r="GU67" s="128"/>
      <c r="GV67" s="128"/>
      <c r="GW67" s="128"/>
      <c r="GX67" s="128"/>
      <c r="GY67" s="128"/>
      <c r="GZ67" s="128"/>
      <c r="HA67" s="128"/>
      <c r="HB67" s="128"/>
      <c r="HC67" s="128"/>
      <c r="HD67" s="128"/>
      <c r="HE67" s="128"/>
      <c r="HF67" s="128"/>
      <c r="HG67" s="128"/>
      <c r="HH67" s="128"/>
      <c r="HI67" s="128"/>
      <c r="HJ67" s="128"/>
      <c r="HK67" s="128"/>
      <c r="HL67" s="128"/>
      <c r="HM67" s="128"/>
      <c r="HN67" s="128"/>
      <c r="HO67" s="128"/>
      <c r="HP67" s="128"/>
      <c r="HQ67" s="128"/>
      <c r="HR67" s="128"/>
      <c r="HS67" s="128"/>
      <c r="HT67" s="128"/>
    </row>
    <row r="68" spans="1:228" ht="21.75" hidden="1" customHeight="1" outlineLevel="1" thickTop="1" x14ac:dyDescent="0.3">
      <c r="A68" s="128"/>
      <c r="B68" s="128"/>
      <c r="C68" s="128"/>
      <c r="D68" s="128"/>
      <c r="E68" s="128"/>
      <c r="F68" s="128"/>
      <c r="H68" s="173">
        <f t="shared" ref="H68:H76" si="15">+O32</f>
        <v>0</v>
      </c>
      <c r="I68" s="194">
        <f t="shared" ref="I68:I76" si="16">+P32</f>
        <v>0</v>
      </c>
      <c r="J68" s="174">
        <f>+O41</f>
        <v>0</v>
      </c>
      <c r="K68" s="162" t="e">
        <f>+$L$40/$O$31*H68</f>
        <v>#DIV/0!</v>
      </c>
      <c r="L68" s="162">
        <f ca="1">SUM(BM68:BM78)</f>
        <v>0</v>
      </c>
      <c r="M68" s="162">
        <f ca="1">SUM(BN68:BN78)</f>
        <v>0</v>
      </c>
      <c r="N68" s="162">
        <f ca="1">SUM(BO68:BO78)</f>
        <v>0</v>
      </c>
      <c r="O68" s="162">
        <f ca="1">SUM(BP68:BP78)</f>
        <v>0</v>
      </c>
      <c r="P68" s="162">
        <f ca="1">SUM(BQ68:BQ78)</f>
        <v>0</v>
      </c>
      <c r="Q68" s="163">
        <f ca="1">L68+M68+N68+O68+P68</f>
        <v>0</v>
      </c>
      <c r="R68" s="163">
        <f ca="1">ROUND(Q68*0.1,2)</f>
        <v>0</v>
      </c>
      <c r="S68" s="164">
        <f ca="1">Q68+R68</f>
        <v>0</v>
      </c>
      <c r="T68" s="165">
        <f t="shared" ref="T68:T79" ca="1" si="17">IFERROR(S68/K68,0)</f>
        <v>0</v>
      </c>
      <c r="U68" s="196"/>
      <c r="V68" s="196"/>
      <c r="W68" s="196"/>
      <c r="X68" s="196"/>
      <c r="Y68" s="196"/>
      <c r="Z68" s="196"/>
      <c r="AA68" s="196"/>
      <c r="AB68" s="196">
        <f>IFERROR(FIND($AB$67,AD68,1),0)</f>
        <v>0</v>
      </c>
      <c r="AC68" s="196"/>
      <c r="AD68">
        <f>I68</f>
        <v>0</v>
      </c>
      <c r="AE68" t="e">
        <f>VLOOKUP(I68,$AD$22:$AE$66,2,0)</f>
        <v>#N/A</v>
      </c>
      <c r="AF68" s="97">
        <f>YEAR($J$30)</f>
        <v>1900</v>
      </c>
      <c r="AG68" s="91">
        <f>$J$30</f>
        <v>0</v>
      </c>
      <c r="AH68" s="101">
        <f>IF(AF70="",$L$30,(CONCATENATE("31/12/",AF68)))</f>
        <v>0</v>
      </c>
      <c r="AI68" s="99" t="e">
        <f>IF(AF68&lt;&gt;"",$K$68/($L$30-$J$30+1)*(AH68-AG68+1),"")</f>
        <v>#DIV/0!</v>
      </c>
      <c r="AJ68" s="100" t="e">
        <f ca="1">IF($AB$68=1,IF($J$68&gt;6,ROUND(VLOOKUP($AE$68,INDIRECT(VLOOKUP($AF68,$AG$22:$AI$62,3,0),1),2,0)/365*($AH68-$AG68+1)/6*$J$68,0),ROUND(VLOOKUP($AE$68,INDIRECT(VLOOKUP($AF68,$AG$22:$AI$62,3,0),1),2,0)/365*($AH68-$AG68+1),0)),ROUND(VLOOKUP($AE$68,INDIRECT(VLOOKUP($AF68,$AG$22:$AI$62,3,0),1),2,0)/365*($AH68-$AG68+1),0)*$H$68)</f>
        <v>#N/A</v>
      </c>
      <c r="AK68" s="100" t="e">
        <f ca="1">IF($AB$68=1,IF($J$68&gt;6,ROUND(VLOOKUP($AE$68,INDIRECT(VLOOKUP($AF68,$AG$22:$AI$62,3,0),1),3,0)/365*($AH68-$AG68+1)/6*$J$68,0),ROUND(VLOOKUP($AE$68,INDIRECT(VLOOKUP($AF68,$AG$22:$AI$62,3,0),1),3,0)/365*($AH68-$AG68+1),0)),ROUND(VLOOKUP($AE$68,INDIRECT(VLOOKUP($AF68,$AG$22:$AI$62,3,0),1),3,0)/365*($AH68-$AG68+1),0)*$H$68)</f>
        <v>#N/A</v>
      </c>
      <c r="AL68" s="100" t="e">
        <f ca="1">IF($AB$68=1,IF($J$68&gt;6,ROUND(VLOOKUP($AE$68,INDIRECT(VLOOKUP($AF68,$AG$22:$AI$62,3,0),1),4,0)/365*($AH68-$AG68+1)/6*$J$68,0),ROUND(VLOOKUP($AE$68,INDIRECT(VLOOKUP($AF68,$AG$22:$AI$62,3,0),1),4,0)/365*($AH68-$AG68+1),0)),ROUND(VLOOKUP($AE$68,INDIRECT(VLOOKUP($AF68,$AG$22:$AI$62,3,0),1),4,0)/365*($AH68-$AG68+1),0)*$H$68)</f>
        <v>#N/A</v>
      </c>
      <c r="AM68" s="100" t="e">
        <f ca="1">IF($AB$68=1,IF($J$68&gt;6,ROUND(VLOOKUP($AE$68,INDIRECT(VLOOKUP($AF68,$AG$22:$AI$62,3,0),1),5,0)/365*($AH68-$AG68+1)/6*$J$68,0),ROUND(VLOOKUP($AE$68,INDIRECT(VLOOKUP($AF68,$AG$22:$AI$62,3,0),1),5,0)/365*($AH68-$AG68+1),0)),ROUND(VLOOKUP($AE$68,INDIRECT(VLOOKUP($AF68,$AG$22:$AI$62,3,0),1),5,0)/365*($AH68-$AG68+1),0)*$H$68)</f>
        <v>#N/A</v>
      </c>
      <c r="AN68" s="100" t="e">
        <f ca="1">IF($AB$68=1,IF($J$68&gt;6,ROUND(VLOOKUP($AE$68,INDIRECT(VLOOKUP($AF68,$AG$22:$AI$62,3,0),1),6,0)/365*($AH68-$AG68+1)/6*$J$68,0),ROUND(VLOOKUP($AE$68,INDIRECT(VLOOKUP($AF68,$AG$22:$AI$62,3,0),1),6,0)/365*($AH68-$AG68+1),0)),ROUND(VLOOKUP($AE$68,INDIRECT(VLOOKUP($AF68,$AG$22:$AI$62,3,0),1),6,0)/365*($AH68-$AG68+1),0)*$H$68)</f>
        <v>#N/A</v>
      </c>
      <c r="AO68" s="100" t="e">
        <f ca="1">VLOOKUP($AE$68,INDIRECT(VLOOKUP(AF68,$AG$22:$AI$62,3,0),1),7,0)</f>
        <v>#N/A</v>
      </c>
      <c r="AP68" s="100" t="e">
        <f ca="1">VLOOKUP($AE$68,INDIRECT(VLOOKUP(AF68,$AG$22:$AI$62,3,0),1),8,0)</f>
        <v>#N/A</v>
      </c>
      <c r="AQ68" s="100" t="e">
        <f ca="1">VLOOKUP($AE$68,INDIRECT(VLOOKUP(AF68,$AG$22:$AI$62,3,0),1),9,0)</f>
        <v>#N/A</v>
      </c>
      <c r="AR68" s="100" t="e">
        <f ca="1">VLOOKUP($AE$68,INDIRECT(VLOOKUP(AF68,$AG$22:$AI$62,3,0),1),10,0)</f>
        <v>#N/A</v>
      </c>
      <c r="AS68" s="100" t="e">
        <f ca="1">VLOOKUP($AE$68,INDIRECT(VLOOKUP(AF68,$AG$22:$AI$62,3,0),1),11,0)</f>
        <v>#N/A</v>
      </c>
      <c r="AT68" s="100" t="e">
        <f ca="1">VLOOKUP($AE$68,INDIRECT(VLOOKUP(AF68,$AG$22:$AI$62,3,0),1),12,0)</f>
        <v>#N/A</v>
      </c>
      <c r="AU68" s="100" t="e">
        <f ca="1">VLOOKUP($AE$68,INDIRECT(VLOOKUP(AF68,$AG$22:$AI$62,3,0),1),13,0)</f>
        <v>#N/A</v>
      </c>
      <c r="AV68" s="100" t="e">
        <f ca="1">VLOOKUP($AE$68,INDIRECT(VLOOKUP(AF68,$AG$22:$AI$62,3,0),1),14,0)</f>
        <v>#N/A</v>
      </c>
      <c r="AW68" s="100" t="e">
        <f ca="1">VLOOKUP($AE$68,INDIRECT(VLOOKUP(AF68,$AG$22:$AI$62,3,0),1),15,0)</f>
        <v>#N/A</v>
      </c>
      <c r="AX68" s="100" t="e">
        <f ca="1">VLOOKUP($AE$68,INDIRECT(VLOOKUP(AF68,$AG$22:$AI$62,3,0),1),16,0)</f>
        <v>#N/A</v>
      </c>
      <c r="AY68" s="100" t="e">
        <f ca="1">VLOOKUP($AE$68,INDIRECT(VLOOKUP(AF68,$AG$22:$AI$62,3,0),1),17,0)</f>
        <v>#N/A</v>
      </c>
      <c r="AZ68" s="100" t="e">
        <f ca="1">VLOOKUP($AE$68,INDIRECT(VLOOKUP(AF68,$AG$22:$AI$62,3,0),1),18,0)</f>
        <v>#N/A</v>
      </c>
      <c r="BA68" s="100" t="e">
        <f ca="1">VLOOKUP($AE$68,INDIRECT(VLOOKUP(AF68,$AG$22:$AI$62,3,0),1),19,0)</f>
        <v>#N/A</v>
      </c>
      <c r="BB68" s="100" t="e">
        <f ca="1">VLOOKUP($AE$68,INDIRECT(VLOOKUP(AF68,$AG$22:$AI$62,3,0),1),20,0)</f>
        <v>#N/A</v>
      </c>
      <c r="BC68" s="100" t="e">
        <f ca="1">VLOOKUP($AE$68,INDIRECT(VLOOKUP(AF68,$AG$22:$AI$62,3,0),1),21,0)</f>
        <v>#N/A</v>
      </c>
      <c r="BD68" s="100" t="e">
        <f ca="1">VLOOKUP($AE$68,INDIRECT(VLOOKUP(AF68,$AG$22:$AI$62,3,0),1),22,0)</f>
        <v>#N/A</v>
      </c>
      <c r="BE68" s="100" t="e">
        <f ca="1">VLOOKUP($AE$68,INDIRECT(VLOOKUP(AF68,$AG$22:$AI$62,3,0),1),23,0)</f>
        <v>#N/A</v>
      </c>
      <c r="BF68" s="100" t="e">
        <f ca="1">VLOOKUP($AE$68,INDIRECT(VLOOKUP(AF68,$AG$22:$AI$62,3,0),1),24,0)</f>
        <v>#N/A</v>
      </c>
      <c r="BG68" s="100" t="e">
        <f ca="1">VLOOKUP($AE$68,INDIRECT(VLOOKUP(AF68,$AG$22:$AI$62,3,0),1),25,0)</f>
        <v>#N/A</v>
      </c>
      <c r="BH68" s="100" t="e">
        <f ca="1">VLOOKUP($AE$68,INDIRECT(VLOOKUP(AF68,$AG$22:$AI$62,3,0),1),26,0)</f>
        <v>#N/A</v>
      </c>
      <c r="BI68" s="100" t="e">
        <f ca="1">VLOOKUP($AE$68,INDIRECT(VLOOKUP(AF68,$AG$22:$AI$62,3,0),1),27,0)</f>
        <v>#N/A</v>
      </c>
      <c r="BJ68" s="100" t="e">
        <f ca="1">VLOOKUP($AE$68,INDIRECT(VLOOKUP(AF68,$AG$22:$AI$62,3,0),1),28,0)</f>
        <v>#N/A</v>
      </c>
      <c r="BK68" s="100" t="e">
        <f ca="1">VLOOKUP($AE$68,INDIRECT(VLOOKUP(AF68,$AG$22:$AI$62,3,0),1),29,0)</f>
        <v>#N/A</v>
      </c>
    </row>
    <row r="69" spans="1:228" ht="21.75" hidden="1" customHeight="1" outlineLevel="1" x14ac:dyDescent="0.3">
      <c r="A69" s="128"/>
      <c r="B69" s="128"/>
      <c r="C69" s="128"/>
      <c r="D69" s="128"/>
      <c r="E69" s="128"/>
      <c r="F69" s="128"/>
      <c r="H69" s="173">
        <f t="shared" si="15"/>
        <v>0</v>
      </c>
      <c r="I69" s="194">
        <f t="shared" si="16"/>
        <v>0</v>
      </c>
      <c r="J69" s="175">
        <v>0</v>
      </c>
      <c r="K69" s="157" t="e">
        <f t="shared" ref="K69:K70" si="18">+$L$40/$O$31*H69</f>
        <v>#DIV/0!</v>
      </c>
      <c r="L69" s="157">
        <f ca="1">SUM(BM79:BM89)</f>
        <v>0</v>
      </c>
      <c r="M69" s="157">
        <f t="shared" ref="M69:P69" ca="1" si="19">SUM(BN79:BN89)</f>
        <v>0</v>
      </c>
      <c r="N69" s="157">
        <f t="shared" ca="1" si="19"/>
        <v>0</v>
      </c>
      <c r="O69" s="157">
        <f t="shared" ca="1" si="19"/>
        <v>0</v>
      </c>
      <c r="P69" s="157">
        <f t="shared" ca="1" si="19"/>
        <v>0</v>
      </c>
      <c r="Q69" s="159">
        <f t="shared" ref="Q69:Q77" ca="1" si="20">L69+M69+N69+O69+P69</f>
        <v>0</v>
      </c>
      <c r="R69" s="159">
        <f t="shared" ref="R69:R79" ca="1" si="21">ROUND(Q69*0.1,2)</f>
        <v>0</v>
      </c>
      <c r="S69" s="160">
        <f t="shared" ref="S69:S77" ca="1" si="22">Q69+R69</f>
        <v>0</v>
      </c>
      <c r="T69" s="158">
        <f t="shared" ca="1" si="17"/>
        <v>0</v>
      </c>
      <c r="U69" s="196"/>
      <c r="V69" s="196"/>
      <c r="W69" s="196"/>
      <c r="X69" s="196"/>
      <c r="Y69" s="196"/>
      <c r="Z69" s="196"/>
      <c r="AA69" s="196"/>
      <c r="AB69" s="196"/>
      <c r="AC69" s="196"/>
      <c r="AF69" s="89"/>
      <c r="AG69" s="91"/>
      <c r="AH69" s="102"/>
      <c r="AI69" s="92"/>
      <c r="AJ69" t="e">
        <f ca="1">IF(AI68&gt;AJ68,AJ68,AI68)</f>
        <v>#DIV/0!</v>
      </c>
      <c r="AK69" s="84" t="e">
        <f ca="1">IF($AI68&gt;AK68,AK68-AJ68,IF($AI68&lt;AJ68,0,$AI68-AJ68))</f>
        <v>#DIV/0!</v>
      </c>
      <c r="AL69" s="84" t="e">
        <f ca="1">IF($AI68&gt;AL68,AL68-AK68,IF($AI68&lt;AK68,0,$AI68-AK68))</f>
        <v>#DIV/0!</v>
      </c>
      <c r="AM69" s="84" t="e">
        <f ca="1">IF($AI68&gt;AM68,AM68-AL68,IF($AI68&lt;AL68,0,$AI68-AL68))</f>
        <v>#DIV/0!</v>
      </c>
      <c r="AN69" s="84" t="e">
        <f ca="1">IF($AI68&gt;AN68,AN68-AM68,IF($AI68&lt;AM68,0,$AI68-AM68))</f>
        <v>#DIV/0!</v>
      </c>
      <c r="AO69" s="115" t="e">
        <f ca="1">AO68*AJ69</f>
        <v>#N/A</v>
      </c>
      <c r="AP69" s="84" t="e">
        <f ca="1">AP68*AK69</f>
        <v>#N/A</v>
      </c>
      <c r="AQ69" s="84" t="e">
        <f t="shared" ref="AQ69:AS69" ca="1" si="23">AQ68*AL69</f>
        <v>#N/A</v>
      </c>
      <c r="AR69" s="84" t="e">
        <f t="shared" ca="1" si="23"/>
        <v>#N/A</v>
      </c>
      <c r="AS69" s="84" t="e">
        <f t="shared" ca="1" si="23"/>
        <v>#N/A</v>
      </c>
      <c r="AT69" s="117" t="e">
        <f ca="1">ROUND(($AH68-$AG68+1),0)*(AT68/365)*$H$68</f>
        <v>#N/A</v>
      </c>
      <c r="AU69" s="115" t="e">
        <f ca="1">ROUND(($AH68-$AG68+1),0)*(AU68/365)*$AW$65*$H$68</f>
        <v>#N/A</v>
      </c>
      <c r="AV69" s="115" t="e">
        <f ca="1">ROUND(($AH68-$AG68+1),0)*(AV68/365)*$AX$65*$H$68</f>
        <v>#N/A</v>
      </c>
      <c r="AW69" s="115" t="e">
        <f ca="1">AW68*$AI68*$AW$65</f>
        <v>#N/A</v>
      </c>
      <c r="AX69" s="115" t="e">
        <f ca="1">AX68*$AI68*$AX$65</f>
        <v>#N/A</v>
      </c>
      <c r="AY69" s="115" t="e">
        <f ca="1">AY68*AJ69</f>
        <v>#N/A</v>
      </c>
      <c r="AZ69" s="115" t="e">
        <f t="shared" ref="AZ69:BC69" ca="1" si="24">AZ68*AK69</f>
        <v>#N/A</v>
      </c>
      <c r="BA69" s="115" t="e">
        <f t="shared" ca="1" si="24"/>
        <v>#N/A</v>
      </c>
      <c r="BB69" s="115" t="e">
        <f t="shared" ca="1" si="24"/>
        <v>#N/A</v>
      </c>
      <c r="BC69" s="115" t="e">
        <f t="shared" ca="1" si="24"/>
        <v>#N/A</v>
      </c>
      <c r="BD69" s="117" t="e">
        <f ca="1">ROUND(($AH68-$AG68+1),0)*(BD68/365)*$H$68</f>
        <v>#N/A</v>
      </c>
      <c r="BE69" s="117" t="e">
        <f ca="1">ROUND(($AH68-$AG68+1),0)*(BE68/365)*$AW$65*$H$68</f>
        <v>#N/A</v>
      </c>
      <c r="BF69" s="117" t="e">
        <f ca="1">ROUND(($AH68-$AG68+1),0)*(BF68/365)*$AX$65*$H$68</f>
        <v>#N/A</v>
      </c>
      <c r="BG69" s="115" t="e">
        <f ca="1">BG68*$AI68*$AW$65</f>
        <v>#N/A</v>
      </c>
      <c r="BH69" s="115" t="e">
        <f ca="1">BH68*$AI68*$AX$65</f>
        <v>#N/A</v>
      </c>
      <c r="BI69" t="e">
        <f ca="1">$AI68*BI68*$BI$65</f>
        <v>#DIV/0!</v>
      </c>
      <c r="BJ69" t="e">
        <f ca="1">$AI68*BJ68*$BJ$65</f>
        <v>#DIV/0!</v>
      </c>
      <c r="BK69" t="e">
        <f ca="1">IF(AF68&gt;2019,$AI68*BK68*$BK$65,$AI68*BK68*1)</f>
        <v>#DIV/0!</v>
      </c>
      <c r="BM69" s="115">
        <f ca="1">IFERROR(SUM(AO69:AS69,AY69:BC69),0)</f>
        <v>0</v>
      </c>
      <c r="BN69" s="115">
        <f ca="1">IFERROR(SUM(AW69,BG69),0)</f>
        <v>0</v>
      </c>
      <c r="BO69" s="115">
        <f ca="1">IFERROR(SUM(AX69,BH69),0)</f>
        <v>0</v>
      </c>
      <c r="BP69" s="115">
        <f ca="1">IFERROR(SUM(AT69:AV69,BD69:BF69),0)</f>
        <v>0</v>
      </c>
      <c r="BQ69" s="115">
        <f ca="1">IFERROR(SUM(BI69:BK69),0)</f>
        <v>0</v>
      </c>
    </row>
    <row r="70" spans="1:228" ht="21.75" hidden="1" customHeight="1" outlineLevel="1" x14ac:dyDescent="0.3">
      <c r="A70" s="128"/>
      <c r="B70" s="128"/>
      <c r="C70" s="128"/>
      <c r="D70" s="128"/>
      <c r="E70" s="128"/>
      <c r="F70" s="128"/>
      <c r="H70" s="173">
        <f t="shared" si="15"/>
        <v>0</v>
      </c>
      <c r="I70" s="194">
        <f t="shared" si="16"/>
        <v>0</v>
      </c>
      <c r="J70" s="175"/>
      <c r="K70" s="157" t="e">
        <f t="shared" si="18"/>
        <v>#DIV/0!</v>
      </c>
      <c r="L70" s="157">
        <f ca="1">SUM(BM90:BM100)</f>
        <v>0</v>
      </c>
      <c r="M70" s="157">
        <f t="shared" ref="M70:P70" ca="1" si="25">SUM(BN90:BN100)</f>
        <v>0</v>
      </c>
      <c r="N70" s="157">
        <f t="shared" ca="1" si="25"/>
        <v>0</v>
      </c>
      <c r="O70" s="157">
        <f t="shared" ca="1" si="25"/>
        <v>0</v>
      </c>
      <c r="P70" s="157">
        <f t="shared" ca="1" si="25"/>
        <v>0</v>
      </c>
      <c r="Q70" s="159">
        <f t="shared" ca="1" si="20"/>
        <v>0</v>
      </c>
      <c r="R70" s="159">
        <f t="shared" ca="1" si="21"/>
        <v>0</v>
      </c>
      <c r="S70" s="160">
        <f t="shared" ca="1" si="22"/>
        <v>0</v>
      </c>
      <c r="T70" s="158">
        <f t="shared" ca="1" si="17"/>
        <v>0</v>
      </c>
      <c r="U70" s="196"/>
      <c r="V70" s="196"/>
      <c r="W70" s="196"/>
      <c r="X70" s="196"/>
      <c r="Y70" s="196"/>
      <c r="Z70" s="196"/>
      <c r="AA70" s="196"/>
      <c r="AB70" s="196"/>
      <c r="AC70" s="196"/>
      <c r="AF70" s="89" t="str">
        <f>IF($AF$66&gt;0,AF68+1,"")</f>
        <v/>
      </c>
      <c r="AG70" s="90" t="str">
        <f>IF(AF70="","",CONCATENATE("01/01/",AF70))</f>
        <v/>
      </c>
      <c r="AH70" s="102" t="str">
        <f>IF(AF72="",IF(AF70="","",$L$30),(CONCATENATE("31/12/",AF70)))</f>
        <v/>
      </c>
      <c r="AI70" s="92" t="str">
        <f>IF(AF70&lt;&gt;"",$K$68/($L$30-$J$30+1)*(AH70-AG70+1),"")</f>
        <v/>
      </c>
      <c r="AJ70" s="100" t="e">
        <f ca="1">IF($AB$68=1,IF($J$68&gt;6,ROUND(VLOOKUP($AE$68,INDIRECT(VLOOKUP($AF70,$AG$22:$AI$62,3,0),1),2,0)/365*($AH70-$AG70+1)/6*$J$68,0),ROUND(VLOOKUP($AE$68,INDIRECT(VLOOKUP($AF70,$AG$22:$AI$62,3,0),1),2,0)/365*($AH70-$AG70+1),0)),ROUND(VLOOKUP($AE$68,INDIRECT(VLOOKUP($AF70,$AG$22:$AI$62,3,0),1),2,0)/365*($AH70-$AG70+1),0)*$H$68)</f>
        <v>#N/A</v>
      </c>
      <c r="AK70" s="100" t="e">
        <f ca="1">IF($AB$68=1,IF($J$68&gt;6,ROUND(VLOOKUP($AE$68,INDIRECT(VLOOKUP($AF70,$AG$22:$AI$62,3,0),1),3,0)/365*($AH70-$AG70+1)/6*$J$68,0),ROUND(VLOOKUP($AE$68,INDIRECT(VLOOKUP($AF70,$AG$22:$AI$62,3,0),1),3,0)/365*($AH70-$AG70+1),0)),ROUND(VLOOKUP($AE$68,INDIRECT(VLOOKUP($AF70,$AG$22:$AI$62,3,0),1),3,0)/365*($AH70-$AG70+1),0)*$H$68)</f>
        <v>#N/A</v>
      </c>
      <c r="AL70" s="100" t="e">
        <f ca="1">IF($AB$68=1,IF($J$68&gt;6,ROUND(VLOOKUP($AE$68,INDIRECT(VLOOKUP($AF70,$AG$22:$AI$62,3,0),1),4,0)/365*($AH70-$AG70+1)/6*$J$68,0),ROUND(VLOOKUP($AE$68,INDIRECT(VLOOKUP($AF70,$AG$22:$AI$62,3,0),1),4,0)/365*($AH70-$AG70+1),0)),ROUND(VLOOKUP($AE$68,INDIRECT(VLOOKUP($AF70,$AG$22:$AI$62,3,0),1),4,0)/365*($AH70-$AG70+1),0)*$H$68)</f>
        <v>#N/A</v>
      </c>
      <c r="AM70" s="100" t="e">
        <f ca="1">IF($AB$68=1,IF($J$68&gt;6,ROUND(VLOOKUP($AE$68,INDIRECT(VLOOKUP($AF70,$AG$22:$AI$62,3,0),1),5,0)/365*($AH70-$AG70+1)/6*$J$68,0),ROUND(VLOOKUP($AE$68,INDIRECT(VLOOKUP($AF70,$AG$22:$AI$62,3,0),1),5,0)/365*($AH70-$AG70+1),0)),ROUND(VLOOKUP($AE$68,INDIRECT(VLOOKUP($AF70,$AG$22:$AI$62,3,0),1),5,0)/365*($AH70-$AG70+1),0)*$H$68)</f>
        <v>#N/A</v>
      </c>
      <c r="AN70" s="100" t="e">
        <f ca="1">IF($AB$68=1,IF($J$68&gt;6,ROUND(VLOOKUP($AE$68,INDIRECT(VLOOKUP($AF70,$AG$22:$AI$62,3,0),1),6,0)/365*($AH70-$AG70+1)/6*$J$68,0),ROUND(VLOOKUP($AE$68,INDIRECT(VLOOKUP($AF70,$AG$22:$AI$62,3,0),1),6,0)/365*($AH70-$AG70+1),0)),ROUND(VLOOKUP($AE$68,INDIRECT(VLOOKUP($AF70,$AG$22:$AI$62,3,0),1),6,0)/365*($AH70-$AG70+1),0)*$H$68)</f>
        <v>#N/A</v>
      </c>
      <c r="AO70" s="100" t="e">
        <f ca="1">VLOOKUP($AE$68,INDIRECT(VLOOKUP(AF70,$AG$22:$AI$62,3,0),1),7,0)</f>
        <v>#N/A</v>
      </c>
      <c r="AP70" s="100" t="e">
        <f ca="1">VLOOKUP($AE$68,INDIRECT(VLOOKUP(AF70,$AG$22:$AI$62,3,0),1),8,0)</f>
        <v>#N/A</v>
      </c>
      <c r="AQ70" s="100" t="e">
        <f ca="1">VLOOKUP($AE$68,INDIRECT(VLOOKUP(AF70,$AG$22:$AI$62,3,0),1),9,0)</f>
        <v>#N/A</v>
      </c>
      <c r="AR70" s="100" t="e">
        <f ca="1">VLOOKUP($AE$68,INDIRECT(VLOOKUP(AF70,$AG$22:$AI$62,3,0),1),10,0)</f>
        <v>#N/A</v>
      </c>
      <c r="AS70" s="100" t="e">
        <f ca="1">VLOOKUP($AE$68,INDIRECT(VLOOKUP(AF70,$AG$22:$AI$62,3,0),1),11,0)</f>
        <v>#N/A</v>
      </c>
      <c r="AT70" s="100" t="e">
        <f ca="1">VLOOKUP($AE$68,INDIRECT(VLOOKUP(AF70,$AG$22:$AI$62,3,0),1),12,0)</f>
        <v>#N/A</v>
      </c>
      <c r="AU70" s="100" t="e">
        <f ca="1">VLOOKUP($AE$68,INDIRECT(VLOOKUP(AF70,$AG$22:$AI$62,3,0),1),13,0)</f>
        <v>#N/A</v>
      </c>
      <c r="AV70" s="100" t="e">
        <f ca="1">VLOOKUP($AE$68,INDIRECT(VLOOKUP(AF70,$AG$22:$AI$62,3,0),1),14,0)</f>
        <v>#N/A</v>
      </c>
      <c r="AW70" s="100" t="e">
        <f ca="1">VLOOKUP($AE$68,INDIRECT(VLOOKUP(AF70,$AG$22:$AI$62,3,0),1),15,0)</f>
        <v>#N/A</v>
      </c>
      <c r="AX70" s="100" t="e">
        <f ca="1">VLOOKUP($AE$68,INDIRECT(VLOOKUP(AF70,$AG$22:$AI$62,3,0),1),16,0)</f>
        <v>#N/A</v>
      </c>
      <c r="AY70" s="100" t="e">
        <f ca="1">VLOOKUP($AE$68,INDIRECT(VLOOKUP(AF70,$AG$22:$AI$62,3,0),1),17,0)</f>
        <v>#N/A</v>
      </c>
      <c r="AZ70" s="100" t="e">
        <f ca="1">VLOOKUP($AE$68,INDIRECT(VLOOKUP(AF70,$AG$22:$AI$62,3,0),1),18,0)</f>
        <v>#N/A</v>
      </c>
      <c r="BA70" s="100" t="e">
        <f ca="1">VLOOKUP($AE$68,INDIRECT(VLOOKUP(AF70,$AG$22:$AI$62,3,0),1),19,0)</f>
        <v>#N/A</v>
      </c>
      <c r="BB70" s="100" t="e">
        <f ca="1">VLOOKUP($AE$68,INDIRECT(VLOOKUP(AF70,$AG$22:$AI$62,3,0),1),20,0)</f>
        <v>#N/A</v>
      </c>
      <c r="BC70" s="100" t="e">
        <f ca="1">VLOOKUP($AE$68,INDIRECT(VLOOKUP(AF70,$AG$22:$AI$62,3,0),1),21,0)</f>
        <v>#N/A</v>
      </c>
      <c r="BD70" s="100" t="e">
        <f ca="1">VLOOKUP($AE$68,INDIRECT(VLOOKUP(AF70,$AG$22:$AI$62,3,0),1),22,0)</f>
        <v>#N/A</v>
      </c>
      <c r="BE70" s="100" t="e">
        <f ca="1">VLOOKUP($AE$68,INDIRECT(VLOOKUP(AF70,$AG$22:$AI$62,3,0),1),23,0)</f>
        <v>#N/A</v>
      </c>
      <c r="BF70" s="100" t="e">
        <f ca="1">VLOOKUP($AE$68,INDIRECT(VLOOKUP(AF70,$AG$22:$AI$62,3,0),1),24,0)</f>
        <v>#N/A</v>
      </c>
      <c r="BG70" s="100" t="e">
        <f ca="1">VLOOKUP($AE$68,INDIRECT(VLOOKUP(AF70,$AG$22:$AI$62,3,0),1),25,0)</f>
        <v>#N/A</v>
      </c>
      <c r="BH70" s="100" t="e">
        <f ca="1">VLOOKUP($AE$68,INDIRECT(VLOOKUP(AF70,$AG$22:$AI$62,3,0),1),26,0)</f>
        <v>#N/A</v>
      </c>
      <c r="BI70" s="100" t="e">
        <f ca="1">VLOOKUP($AE$68,INDIRECT(VLOOKUP(AF70,$AG$22:$AI$62,3,0),1),27,0)</f>
        <v>#N/A</v>
      </c>
      <c r="BJ70" s="100" t="e">
        <f ca="1">VLOOKUP($AE$68,INDIRECT(VLOOKUP(AF70,$AG$22:$AI$62,3,0),1),28,0)</f>
        <v>#N/A</v>
      </c>
      <c r="BK70" s="100" t="e">
        <f ca="1">VLOOKUP($AE$68,INDIRECT(VLOOKUP(AF70,$AG$22:$AI$62,3,0),1),29,0)</f>
        <v>#N/A</v>
      </c>
    </row>
    <row r="71" spans="1:228" ht="21.75" hidden="1" customHeight="1" outlineLevel="1" x14ac:dyDescent="0.3">
      <c r="A71" s="128"/>
      <c r="B71" s="128"/>
      <c r="C71" s="128"/>
      <c r="D71" s="128"/>
      <c r="E71" s="128"/>
      <c r="F71" s="128"/>
      <c r="H71" s="173">
        <f t="shared" si="15"/>
        <v>0</v>
      </c>
      <c r="I71" s="194">
        <f t="shared" si="16"/>
        <v>0</v>
      </c>
      <c r="J71" s="175"/>
      <c r="K71" s="157" t="e">
        <f t="shared" ref="K71:K79" si="26">+$L$40/$O$31*H71</f>
        <v>#DIV/0!</v>
      </c>
      <c r="L71" s="157">
        <f ca="1">SUM(BM101:BM111)</f>
        <v>0</v>
      </c>
      <c r="M71" s="157">
        <f t="shared" ref="M71:P71" ca="1" si="27">SUM(BN101:BN111)</f>
        <v>0</v>
      </c>
      <c r="N71" s="157">
        <f t="shared" ca="1" si="27"/>
        <v>0</v>
      </c>
      <c r="O71" s="157">
        <f t="shared" ca="1" si="27"/>
        <v>0</v>
      </c>
      <c r="P71" s="157">
        <f t="shared" ca="1" si="27"/>
        <v>0</v>
      </c>
      <c r="Q71" s="159">
        <f t="shared" ca="1" si="20"/>
        <v>0</v>
      </c>
      <c r="R71" s="159">
        <f t="shared" ca="1" si="21"/>
        <v>0</v>
      </c>
      <c r="S71" s="160">
        <f t="shared" ca="1" si="22"/>
        <v>0</v>
      </c>
      <c r="T71" s="158">
        <f t="shared" ca="1" si="17"/>
        <v>0</v>
      </c>
      <c r="U71" s="196"/>
      <c r="V71" s="196"/>
      <c r="W71" s="196"/>
      <c r="X71" s="196"/>
      <c r="Y71" s="196"/>
      <c r="Z71" s="196"/>
      <c r="AA71" s="196"/>
      <c r="AB71" s="196"/>
      <c r="AC71" s="196"/>
      <c r="AF71" s="89"/>
      <c r="AG71" s="90"/>
      <c r="AH71" s="102"/>
      <c r="AI71" s="92"/>
      <c r="AJ71" t="e">
        <f ca="1">IF(AI70&gt;AJ70,AJ70,AI70)</f>
        <v>#N/A</v>
      </c>
      <c r="AK71" s="84" t="e">
        <f ca="1">IF($AI70&gt;AK70,AK70-AJ70,IF($AI70&lt;AJ70,0,$AI70-AJ70))</f>
        <v>#N/A</v>
      </c>
      <c r="AL71" s="84" t="e">
        <f ca="1">IF($AI70&gt;AL70,AL70-AK70,IF($AI70&lt;AK70,0,$AI70-AK70))</f>
        <v>#N/A</v>
      </c>
      <c r="AM71" s="84" t="e">
        <f ca="1">IF($AI70&gt;AM70,AM70-AL70,IF($AI70&lt;AL70,0,$AI70-AL70))</f>
        <v>#N/A</v>
      </c>
      <c r="AN71" s="84" t="e">
        <f ca="1">IF($AI70&gt;AN70,AN70-AM70,IF($AI70&lt;AM70,0,$AI70-AM70))</f>
        <v>#N/A</v>
      </c>
      <c r="AO71" s="115" t="e">
        <f ca="1">AO70*AJ71</f>
        <v>#N/A</v>
      </c>
      <c r="AP71" s="84" t="e">
        <f ca="1">AP70*AK71</f>
        <v>#N/A</v>
      </c>
      <c r="AQ71" s="84" t="e">
        <f t="shared" ref="AQ71" ca="1" si="28">AQ70*AL71</f>
        <v>#N/A</v>
      </c>
      <c r="AR71" s="84" t="e">
        <f t="shared" ref="AR71" ca="1" si="29">AR70*AM71</f>
        <v>#N/A</v>
      </c>
      <c r="AS71" s="84" t="e">
        <f t="shared" ref="AS71" ca="1" si="30">AS70*AN71</f>
        <v>#N/A</v>
      </c>
      <c r="AT71" s="117" t="e">
        <f ca="1">ROUND(($AH70-$AG70+1),0)*(AT70/365)*$H$68</f>
        <v>#VALUE!</v>
      </c>
      <c r="AU71" s="115" t="e">
        <f ca="1">ROUND(($AH70-$AG70+1),0)*(AU70/365)*$AW$65*$H$68</f>
        <v>#VALUE!</v>
      </c>
      <c r="AV71" s="115" t="e">
        <f ca="1">ROUND(($AH70-$AG70+1),0)*(AV70/365)*$AX$65*$H$68</f>
        <v>#VALUE!</v>
      </c>
      <c r="AW71" s="115" t="e">
        <f ca="1">AW70*$AI70*$AW$65</f>
        <v>#N/A</v>
      </c>
      <c r="AX71" s="115" t="e">
        <f ca="1">AX70*$AI70*$AX$65</f>
        <v>#N/A</v>
      </c>
      <c r="AY71" s="115" t="e">
        <f ca="1">AY70*AJ71</f>
        <v>#N/A</v>
      </c>
      <c r="AZ71" s="115" t="e">
        <f t="shared" ref="AZ71" ca="1" si="31">AZ70*AK71</f>
        <v>#N/A</v>
      </c>
      <c r="BA71" s="115" t="e">
        <f t="shared" ref="BA71" ca="1" si="32">BA70*AL71</f>
        <v>#N/A</v>
      </c>
      <c r="BB71" s="115" t="e">
        <f t="shared" ref="BB71" ca="1" si="33">BB70*AM71</f>
        <v>#N/A</v>
      </c>
      <c r="BC71" s="115" t="e">
        <f t="shared" ref="BC71" ca="1" si="34">BC70*AN71</f>
        <v>#N/A</v>
      </c>
      <c r="BD71" s="117" t="e">
        <f ca="1">ROUND(($AH70-$AG70+1),0)*(BD70/365)*$H$68</f>
        <v>#VALUE!</v>
      </c>
      <c r="BE71" s="117" t="e">
        <f ca="1">ROUND(($AH70-$AG70+1),0)*(BE70/365)*$AW$65*$H$68</f>
        <v>#VALUE!</v>
      </c>
      <c r="BF71" s="117" t="e">
        <f ca="1">ROUND(($AH70-$AG70+1),0)*(BF70/365)*$AX$65*$H$68</f>
        <v>#VALUE!</v>
      </c>
      <c r="BG71" s="115" t="e">
        <f ca="1">BG70*$AI70*$AW$65</f>
        <v>#N/A</v>
      </c>
      <c r="BH71" s="115" t="e">
        <f ca="1">BH70*$AI70*$AX$65</f>
        <v>#N/A</v>
      </c>
      <c r="BI71" t="e">
        <f ca="1">$AI70*BI70*$BI$65</f>
        <v>#VALUE!</v>
      </c>
      <c r="BJ71" t="e">
        <f ca="1">$AI70*BJ70*$BJ$65</f>
        <v>#VALUE!</v>
      </c>
      <c r="BK71" t="e">
        <f ca="1">IF(AF70&gt;2019,$AI70*BK70*$BK$65,$AI70*BK70*1)</f>
        <v>#VALUE!</v>
      </c>
      <c r="BM71" s="115">
        <f ca="1">IFERROR(SUM(AO71:AS71,AY71:BC71),0)</f>
        <v>0</v>
      </c>
      <c r="BN71" s="115">
        <f ca="1">IFERROR(SUM(AW71,BG71),0)</f>
        <v>0</v>
      </c>
      <c r="BO71" s="115">
        <f ca="1">IFERROR(SUM(AX71,BH71),0)</f>
        <v>0</v>
      </c>
      <c r="BP71" s="115">
        <f ca="1">IFERROR(SUM(AT71:AV71,BD71:BF71),0)</f>
        <v>0</v>
      </c>
      <c r="BQ71" s="115">
        <f ca="1">IFERROR(SUM(BI71:BK71),0)</f>
        <v>0</v>
      </c>
    </row>
    <row r="72" spans="1:228" ht="21.75" hidden="1" customHeight="1" outlineLevel="1" x14ac:dyDescent="0.3">
      <c r="A72" s="128"/>
      <c r="B72" s="128"/>
      <c r="C72" s="128"/>
      <c r="D72" s="128"/>
      <c r="E72" s="128"/>
      <c r="F72" s="128"/>
      <c r="H72" s="173">
        <f t="shared" si="15"/>
        <v>0</v>
      </c>
      <c r="I72" s="194">
        <f t="shared" si="16"/>
        <v>0</v>
      </c>
      <c r="J72" s="175"/>
      <c r="K72" s="157" t="e">
        <f t="shared" si="26"/>
        <v>#DIV/0!</v>
      </c>
      <c r="L72" s="157">
        <f ca="1">SUM(BM112:BM122)</f>
        <v>0</v>
      </c>
      <c r="M72" s="157">
        <f t="shared" ref="M72:P72" ca="1" si="35">SUM(BN112:BN122)</f>
        <v>0</v>
      </c>
      <c r="N72" s="157">
        <f t="shared" ca="1" si="35"/>
        <v>0</v>
      </c>
      <c r="O72" s="157">
        <f t="shared" ca="1" si="35"/>
        <v>0</v>
      </c>
      <c r="P72" s="157">
        <f t="shared" ca="1" si="35"/>
        <v>0</v>
      </c>
      <c r="Q72" s="159">
        <f t="shared" ca="1" si="20"/>
        <v>0</v>
      </c>
      <c r="R72" s="159">
        <f t="shared" ca="1" si="21"/>
        <v>0</v>
      </c>
      <c r="S72" s="160">
        <f t="shared" ca="1" si="22"/>
        <v>0</v>
      </c>
      <c r="T72" s="158">
        <f t="shared" ca="1" si="17"/>
        <v>0</v>
      </c>
      <c r="U72" s="196"/>
      <c r="V72" s="196"/>
      <c r="W72" s="196"/>
      <c r="X72" s="196"/>
      <c r="Y72" s="196"/>
      <c r="Z72" s="196"/>
      <c r="AA72" s="196"/>
      <c r="AB72" s="196"/>
      <c r="AC72" s="196"/>
      <c r="AE72" s="84"/>
      <c r="AF72" s="89" t="str">
        <f>IF($AF$66&gt;1,AF70+1,"")</f>
        <v/>
      </c>
      <c r="AG72" s="90" t="str">
        <f t="shared" ref="AG72:AG76" si="36">IF(AF72="","",CONCATENATE("01/01/",AF72))</f>
        <v/>
      </c>
      <c r="AH72" s="102" t="str">
        <f>IF(AF74="",IF(AF72="","",$L$30),(CONCATENATE("31/12/",AF72)))</f>
        <v/>
      </c>
      <c r="AI72" s="92" t="str">
        <f>IF(AF72&lt;&gt;"",$K$68/($L$30-$J$30)*(AH72-AG72),"")</f>
        <v/>
      </c>
      <c r="AJ72" s="100" t="e">
        <f ca="1">IF($AB$68=1,IF($J$68&gt;6,ROUND(VLOOKUP($AE$68,INDIRECT(VLOOKUP($AF72,$AG$22:$AI$62,3,0),1),2,0)/365*($AH72-$AG72+1)/6*$J$68,0),ROUND(VLOOKUP($AE$68,INDIRECT(VLOOKUP($AF72,$AG$22:$AI$62,3,0),1),2,0)/365*($AH72-$AG72+1),0)),ROUND(VLOOKUP($AE$68,INDIRECT(VLOOKUP($AF72,$AG$22:$AI$62,3,0),1),2,0)/365*($AH72-$AG72+1),0)*$H$68)</f>
        <v>#N/A</v>
      </c>
      <c r="AK72" s="100" t="e">
        <f ca="1">IF($AB$68=1,IF($J$68&gt;6,ROUND(VLOOKUP($AE$68,INDIRECT(VLOOKUP($AF72,$AG$22:$AI$62,3,0),1),3,0)/365*($AH72-$AG72+1)/6*$J$68,0),ROUND(VLOOKUP($AE$68,INDIRECT(VLOOKUP($AF72,$AG$22:$AI$62,3,0),1),3,0)/365*($AH72-$AG72+1),0)),ROUND(VLOOKUP($AE$68,INDIRECT(VLOOKUP($AF72,$AG$22:$AI$62,3,0),1),3,0)/365*($AH72-$AG72+1),0)*$H$68)</f>
        <v>#N/A</v>
      </c>
      <c r="AL72" s="100" t="e">
        <f ca="1">IF($AB$68=1,IF($J$68&gt;6,ROUND(VLOOKUP($AE$68,INDIRECT(VLOOKUP($AF72,$AG$22:$AI$62,3,0),1),4,0)/365*($AH72-$AG72+1)/6*$J$68,0),ROUND(VLOOKUP($AE$68,INDIRECT(VLOOKUP($AF72,$AG$22:$AI$62,3,0),1),4,0)/365*($AH72-$AG72+1),0)),ROUND(VLOOKUP($AE$68,INDIRECT(VLOOKUP($AF72,$AG$22:$AI$62,3,0),1),4,0)/365*($AH72-$AG72+1),0)*$H$68)</f>
        <v>#N/A</v>
      </c>
      <c r="AM72" s="100" t="e">
        <f ca="1">IF($AB$68=1,IF($J$68&gt;6,ROUND(VLOOKUP($AE$68,INDIRECT(VLOOKUP($AF72,$AG$22:$AI$62,3,0),1),5,0)/365*($AH72-$AG72+1)/6*$J$68,0),ROUND(VLOOKUP($AE$68,INDIRECT(VLOOKUP($AF72,$AG$22:$AI$62,3,0),1),5,0)/365*($AH72-$AG72+1),0)),ROUND(VLOOKUP($AE$68,INDIRECT(VLOOKUP($AF72,$AG$22:$AI$62,3,0),1),5,0)/365*($AH72-$AG72+1),0)*$H$68)</f>
        <v>#N/A</v>
      </c>
      <c r="AN72" s="100" t="e">
        <f ca="1">IF($AB$68=1,IF($J$68&gt;6,ROUND(VLOOKUP($AE$68,INDIRECT(VLOOKUP($AF72,$AG$22:$AI$62,3,0),1),6,0)/365*($AH72-$AG72+1)/6*$J$68,0),ROUND(VLOOKUP($AE$68,INDIRECT(VLOOKUP($AF72,$AG$22:$AI$62,3,0),1),6,0)/365*($AH72-$AG72+1),0)),ROUND(VLOOKUP($AE$68,INDIRECT(VLOOKUP($AF72,$AG$22:$AI$62,3,0),1),6,0)/365*($AH72-$AG72+1),0)*$H$68)</f>
        <v>#N/A</v>
      </c>
      <c r="AO72" s="100" t="e">
        <f ca="1">VLOOKUP($AE$68,INDIRECT(VLOOKUP(AF72,$AG$22:$AI$62,3,0),1),7,0)</f>
        <v>#N/A</v>
      </c>
      <c r="AP72" s="100" t="e">
        <f ca="1">VLOOKUP($AE$68,INDIRECT(VLOOKUP(AF72,$AG$22:$AI$62,3,0),1),8,0)</f>
        <v>#N/A</v>
      </c>
      <c r="AQ72" s="100" t="e">
        <f ca="1">VLOOKUP($AE$68,INDIRECT(VLOOKUP(AF72,$AG$22:$AI$62,3,0),1),9,0)</f>
        <v>#N/A</v>
      </c>
      <c r="AR72" s="100" t="e">
        <f ca="1">VLOOKUP($AE$68,INDIRECT(VLOOKUP(AF72,$AG$22:$AI$62,3,0),1),10,0)</f>
        <v>#N/A</v>
      </c>
      <c r="AS72" s="100" t="e">
        <f ca="1">VLOOKUP($AE$68,INDIRECT(VLOOKUP(AF72,$AG$22:$AI$62,3,0),1),11,0)</f>
        <v>#N/A</v>
      </c>
      <c r="AT72" s="100" t="e">
        <f ca="1">VLOOKUP($AE$68,INDIRECT(VLOOKUP(AF72,$AG$22:$AI$62,3,0),1),12,0)</f>
        <v>#N/A</v>
      </c>
      <c r="AU72" s="100" t="e">
        <f ca="1">VLOOKUP($AE$68,INDIRECT(VLOOKUP(AF72,$AG$22:$AI$62,3,0),1),13,0)</f>
        <v>#N/A</v>
      </c>
      <c r="AV72" s="100" t="e">
        <f ca="1">VLOOKUP($AE$68,INDIRECT(VLOOKUP(AF72,$AG$22:$AI$62,3,0),1),14,0)</f>
        <v>#N/A</v>
      </c>
      <c r="AW72" s="100" t="e">
        <f ca="1">VLOOKUP($AE$68,INDIRECT(VLOOKUP(AF72,$AG$22:$AI$62,3,0),1),15,0)</f>
        <v>#N/A</v>
      </c>
      <c r="AX72" s="100" t="e">
        <f ca="1">VLOOKUP($AE$68,INDIRECT(VLOOKUP(AF72,$AG$22:$AI$62,3,0),1),16,0)</f>
        <v>#N/A</v>
      </c>
      <c r="AY72" s="100" t="e">
        <f ca="1">VLOOKUP($AE$68,INDIRECT(VLOOKUP(AF72,$AG$22:$AI$62,3,0),1),17,0)</f>
        <v>#N/A</v>
      </c>
      <c r="AZ72" s="100" t="e">
        <f ca="1">VLOOKUP($AE$68,INDIRECT(VLOOKUP(AF72,$AG$22:$AI$62,3,0),1),18,0)</f>
        <v>#N/A</v>
      </c>
      <c r="BA72" s="100" t="e">
        <f ca="1">VLOOKUP($AE$68,INDIRECT(VLOOKUP(AF72,$AG$22:$AI$62,3,0),1),19,0)</f>
        <v>#N/A</v>
      </c>
      <c r="BB72" s="100" t="e">
        <f ca="1">VLOOKUP($AE$68,INDIRECT(VLOOKUP(AF72,$AG$22:$AI$62,3,0),1),20,0)</f>
        <v>#N/A</v>
      </c>
      <c r="BC72" s="100" t="e">
        <f ca="1">VLOOKUP($AE$68,INDIRECT(VLOOKUP(AF72,$AG$22:$AI$62,3,0),1),21,0)</f>
        <v>#N/A</v>
      </c>
      <c r="BD72" s="100" t="e">
        <f ca="1">VLOOKUP($AE$68,INDIRECT(VLOOKUP(AF72,$AG$22:$AI$62,3,0),1),22,0)</f>
        <v>#N/A</v>
      </c>
      <c r="BE72" s="100" t="e">
        <f ca="1">VLOOKUP($AE$68,INDIRECT(VLOOKUP(AF72,$AG$22:$AI$62,3,0),1),23,0)</f>
        <v>#N/A</v>
      </c>
      <c r="BF72" s="100" t="e">
        <f ca="1">VLOOKUP($AE$68,INDIRECT(VLOOKUP(AF72,$AG$22:$AI$62,3,0),1),24,0)</f>
        <v>#N/A</v>
      </c>
      <c r="BG72" s="100" t="e">
        <f ca="1">VLOOKUP($AE$68,INDIRECT(VLOOKUP(AF72,$AG$22:$AI$62,3,0),1),25,0)</f>
        <v>#N/A</v>
      </c>
      <c r="BH72" s="100" t="e">
        <f ca="1">VLOOKUP($AE$68,INDIRECT(VLOOKUP(AF72,$AG$22:$AI$62,3,0),1),26,0)</f>
        <v>#N/A</v>
      </c>
      <c r="BI72" s="100" t="e">
        <f ca="1">VLOOKUP($AE$68,INDIRECT(VLOOKUP(AF72,$AG$22:$AI$62,3,0),1),27,0)</f>
        <v>#N/A</v>
      </c>
      <c r="BJ72" s="100" t="e">
        <f ca="1">VLOOKUP($AE$68,INDIRECT(VLOOKUP(AF72,$AG$22:$AI$62,3,0),1),28,0)</f>
        <v>#N/A</v>
      </c>
      <c r="BK72" s="100" t="e">
        <f ca="1">VLOOKUP($AE$68,INDIRECT(VLOOKUP(AF72,$AG$22:$AI$62,3,0),1),29,0)</f>
        <v>#N/A</v>
      </c>
    </row>
    <row r="73" spans="1:228" ht="21.75" hidden="1" customHeight="1" outlineLevel="1" x14ac:dyDescent="0.3">
      <c r="A73" s="128"/>
      <c r="B73" s="128"/>
      <c r="C73" s="128"/>
      <c r="D73" s="128"/>
      <c r="E73" s="128"/>
      <c r="F73" s="128"/>
      <c r="H73" s="173">
        <f t="shared" si="15"/>
        <v>0</v>
      </c>
      <c r="I73" s="194">
        <f t="shared" si="16"/>
        <v>0</v>
      </c>
      <c r="J73" s="175"/>
      <c r="K73" s="157" t="e">
        <f t="shared" si="26"/>
        <v>#DIV/0!</v>
      </c>
      <c r="L73" s="157">
        <f ca="1">SUM(BM123:BM133)</f>
        <v>0</v>
      </c>
      <c r="M73" s="157">
        <f t="shared" ref="M73:P73" ca="1" si="37">SUM(BN123:BN133)</f>
        <v>0</v>
      </c>
      <c r="N73" s="157">
        <f t="shared" ca="1" si="37"/>
        <v>0</v>
      </c>
      <c r="O73" s="157">
        <f t="shared" ca="1" si="37"/>
        <v>0</v>
      </c>
      <c r="P73" s="157">
        <f t="shared" ca="1" si="37"/>
        <v>0</v>
      </c>
      <c r="Q73" s="159">
        <f t="shared" ca="1" si="20"/>
        <v>0</v>
      </c>
      <c r="R73" s="159">
        <f t="shared" ca="1" si="21"/>
        <v>0</v>
      </c>
      <c r="S73" s="160">
        <f t="shared" ca="1" si="22"/>
        <v>0</v>
      </c>
      <c r="T73" s="158">
        <f t="shared" ca="1" si="17"/>
        <v>0</v>
      </c>
      <c r="U73" s="196"/>
      <c r="V73" s="196"/>
      <c r="W73" s="196"/>
      <c r="X73" s="196"/>
      <c r="Y73" s="196"/>
      <c r="Z73" s="196"/>
      <c r="AA73" s="196"/>
      <c r="AB73" s="196"/>
      <c r="AC73" s="196"/>
      <c r="AE73" s="84"/>
      <c r="AF73" s="89"/>
      <c r="AG73" s="90"/>
      <c r="AH73" s="102"/>
      <c r="AI73" s="92"/>
      <c r="AJ73" t="e">
        <f ca="1">IF(AI72&gt;AJ72,AJ72,AI72)</f>
        <v>#N/A</v>
      </c>
      <c r="AK73" s="84" t="e">
        <f ca="1">IF($AI72&gt;AK72,AK72-AJ72,IF($AI72&lt;AJ72,0,$AI72-AJ72))</f>
        <v>#N/A</v>
      </c>
      <c r="AL73" s="84" t="e">
        <f ca="1">IF($AI72&gt;AL72,AL72-AK72,IF($AI72&lt;AK72,0,$AI72-AK72))</f>
        <v>#N/A</v>
      </c>
      <c r="AM73" s="84" t="e">
        <f ca="1">IF($AI72&gt;AM72,AM72-AL72,IF($AI72&lt;AL72,0,$AI72-AL72))</f>
        <v>#N/A</v>
      </c>
      <c r="AN73" s="84" t="e">
        <f ca="1">IF($AI72&gt;AN72,AN72-AM72,IF($AI72&lt;AM72,0,$AI72-AM72))</f>
        <v>#N/A</v>
      </c>
      <c r="AO73" s="115" t="e">
        <f ca="1">AO72*AJ73</f>
        <v>#N/A</v>
      </c>
      <c r="AP73" s="84" t="e">
        <f ca="1">AP72*AK73</f>
        <v>#N/A</v>
      </c>
      <c r="AQ73" s="84" t="e">
        <f t="shared" ref="AQ73" ca="1" si="38">AQ72*AL73</f>
        <v>#N/A</v>
      </c>
      <c r="AR73" s="84" t="e">
        <f t="shared" ref="AR73" ca="1" si="39">AR72*AM73</f>
        <v>#N/A</v>
      </c>
      <c r="AS73" s="84" t="e">
        <f t="shared" ref="AS73" ca="1" si="40">AS72*AN73</f>
        <v>#N/A</v>
      </c>
      <c r="AT73" s="117" t="e">
        <f ca="1">ROUND(($AH72-$AG72+1),0)*(AT72/365)*$H$68</f>
        <v>#VALUE!</v>
      </c>
      <c r="AU73" s="115" t="e">
        <f ca="1">ROUND(($AH72-$AG72+1),0)*(AU72/365)*$AW$65*$H$68</f>
        <v>#VALUE!</v>
      </c>
      <c r="AV73" s="115" t="e">
        <f ca="1">ROUND(($AH72-$AG72+1),0)*(AV72/365)*$AX$65*$H$68</f>
        <v>#VALUE!</v>
      </c>
      <c r="AW73" s="115" t="e">
        <f ca="1">AW72*$AI72*$AW$65</f>
        <v>#N/A</v>
      </c>
      <c r="AX73" s="115" t="e">
        <f ca="1">AX72*$AI72*$AX$65</f>
        <v>#N/A</v>
      </c>
      <c r="AY73" s="115" t="e">
        <f ca="1">AY72*AJ73</f>
        <v>#N/A</v>
      </c>
      <c r="AZ73" s="115" t="e">
        <f t="shared" ref="AZ73" ca="1" si="41">AZ72*AK73</f>
        <v>#N/A</v>
      </c>
      <c r="BA73" s="115" t="e">
        <f t="shared" ref="BA73" ca="1" si="42">BA72*AL73</f>
        <v>#N/A</v>
      </c>
      <c r="BB73" s="115" t="e">
        <f t="shared" ref="BB73" ca="1" si="43">BB72*AM73</f>
        <v>#N/A</v>
      </c>
      <c r="BC73" s="115" t="e">
        <f t="shared" ref="BC73" ca="1" si="44">BC72*AN73</f>
        <v>#N/A</v>
      </c>
      <c r="BD73" s="117" t="e">
        <f ca="1">ROUND(($AH72-$AG72+1),0)*(BD72/365)*$H$68</f>
        <v>#VALUE!</v>
      </c>
      <c r="BE73" s="117" t="e">
        <f ca="1">ROUND(($AH72-$AG72+1),0)*(BE72/365)*$AW$65*$H$68</f>
        <v>#VALUE!</v>
      </c>
      <c r="BF73" s="117" t="e">
        <f ca="1">ROUND(($AH72-$AG72+1),0)*(BF72/365)*$AX$65*$H$68</f>
        <v>#VALUE!</v>
      </c>
      <c r="BG73" s="115" t="e">
        <f ca="1">BG72*$AI72*$AW$65</f>
        <v>#N/A</v>
      </c>
      <c r="BH73" s="115" t="e">
        <f ca="1">BH72*$AI72*$AX$65</f>
        <v>#N/A</v>
      </c>
      <c r="BI73" t="e">
        <f ca="1">$AI72*BI72*$BI$65</f>
        <v>#VALUE!</v>
      </c>
      <c r="BJ73" t="e">
        <f ca="1">$AI72*BJ72*$BJ$65</f>
        <v>#VALUE!</v>
      </c>
      <c r="BK73" t="e">
        <f ca="1">IF(AF72&gt;2019,$AI72*BK72*$BK$65,$AI72*BK72*1)</f>
        <v>#VALUE!</v>
      </c>
      <c r="BM73" s="115">
        <f ca="1">IFERROR(SUM(AO73:AS73,AY73:BC73),0)</f>
        <v>0</v>
      </c>
      <c r="BN73" s="115">
        <f ca="1">IFERROR(SUM(AW73,BG73),0)</f>
        <v>0</v>
      </c>
      <c r="BO73" s="115">
        <f ca="1">IFERROR(SUM(AX73,BH73),0)</f>
        <v>0</v>
      </c>
      <c r="BP73" s="115">
        <f ca="1">IFERROR(SUM(AT73:AV73,BD73:BF73),0)</f>
        <v>0</v>
      </c>
      <c r="BQ73" s="115">
        <f ca="1">IFERROR(SUM(BI73:BK73),0)</f>
        <v>0</v>
      </c>
    </row>
    <row r="74" spans="1:228" ht="21.75" hidden="1" customHeight="1" outlineLevel="1" x14ac:dyDescent="0.3">
      <c r="A74" s="128"/>
      <c r="B74" s="128"/>
      <c r="C74" s="128"/>
      <c r="D74" s="128"/>
      <c r="E74" s="128"/>
      <c r="F74" s="128"/>
      <c r="H74" s="173">
        <f t="shared" si="15"/>
        <v>0</v>
      </c>
      <c r="I74" s="194">
        <f t="shared" si="16"/>
        <v>0</v>
      </c>
      <c r="J74" s="175"/>
      <c r="K74" s="162" t="e">
        <f t="shared" si="26"/>
        <v>#DIV/0!</v>
      </c>
      <c r="L74" s="157">
        <f ca="1">SUM(BM134:BM144)</f>
        <v>0</v>
      </c>
      <c r="M74" s="157">
        <f t="shared" ref="M74:P74" ca="1" si="45">SUM(BN134:BN144)</f>
        <v>0</v>
      </c>
      <c r="N74" s="157">
        <f t="shared" ca="1" si="45"/>
        <v>0</v>
      </c>
      <c r="O74" s="157">
        <f t="shared" ca="1" si="45"/>
        <v>0</v>
      </c>
      <c r="P74" s="157">
        <f t="shared" ca="1" si="45"/>
        <v>0</v>
      </c>
      <c r="Q74" s="159">
        <f t="shared" ca="1" si="20"/>
        <v>0</v>
      </c>
      <c r="R74" s="159">
        <f t="shared" ca="1" si="21"/>
        <v>0</v>
      </c>
      <c r="S74" s="160">
        <f t="shared" ca="1" si="22"/>
        <v>0</v>
      </c>
      <c r="T74" s="158">
        <f t="shared" ca="1" si="17"/>
        <v>0</v>
      </c>
      <c r="U74" s="196"/>
      <c r="V74" s="196"/>
      <c r="W74" s="196"/>
      <c r="X74" s="196"/>
      <c r="Y74" s="196"/>
      <c r="Z74" s="196"/>
      <c r="AA74" s="196"/>
      <c r="AB74" s="196"/>
      <c r="AC74" s="196"/>
      <c r="AF74" s="89" t="str">
        <f>IF($AF$66&gt;2,AF72+1,"")</f>
        <v/>
      </c>
      <c r="AG74" s="90" t="str">
        <f t="shared" si="36"/>
        <v/>
      </c>
      <c r="AH74" s="102" t="str">
        <f>IF(AF76="",IF(AF74="","",$L$30),(CONCATENATE("31/12/",AF74)))</f>
        <v/>
      </c>
      <c r="AI74" s="92" t="str">
        <f>IF(AF74&lt;&gt;"",$K$68/($L$30-$J$30)*(AH74-AG74),"")</f>
        <v/>
      </c>
      <c r="AJ74" s="100" t="e">
        <f ca="1">IF($AB$68=1,IF($J$68&gt;6,ROUND(VLOOKUP($AE$68,INDIRECT(VLOOKUP($AF74,$AG$22:$AI$62,3,0),1),2,0)/365*($AH74-$AG74+1)/6*$J$68,0),ROUND(VLOOKUP($AE$68,INDIRECT(VLOOKUP($AF74,$AG$22:$AI$62,3,0),1),2,0)/365*($AH74-$AG74+1),0)),ROUND(VLOOKUP($AE$68,INDIRECT(VLOOKUP($AF74,$AG$22:$AI$62,3,0),1),2,0)/365*($AH74-$AG74+1),0)*$H$68)</f>
        <v>#N/A</v>
      </c>
      <c r="AK74" s="100" t="e">
        <f ca="1">IF($AB$68=1,IF($J$68&gt;6,ROUND(VLOOKUP($AE$68,INDIRECT(VLOOKUP($AF74,$AG$22:$AI$62,3,0),1),3,0)/365*($AH74-$AG74+1)/6*$J$68,0),ROUND(VLOOKUP($AE$68,INDIRECT(VLOOKUP($AF74,$AG$22:$AI$62,3,0),1),3,0)/365*($AH74-$AG74+1),0)),ROUND(VLOOKUP($AE$68,INDIRECT(VLOOKUP($AF74,$AG$22:$AI$62,3,0),1),3,0)/365*($AH74-$AG74+1),0)*$H$68)</f>
        <v>#N/A</v>
      </c>
      <c r="AL74" s="100" t="e">
        <f ca="1">IF($AB$68=1,IF($J$68&gt;6,ROUND(VLOOKUP($AE$68,INDIRECT(VLOOKUP($AF74,$AG$22:$AI$62,3,0),1),4,0)/365*($AH74-$AG74+1)/6*$J$68,0),ROUND(VLOOKUP($AE$68,INDIRECT(VLOOKUP($AF74,$AG$22:$AI$62,3,0),1),4,0)/365*($AH74-$AG74+1),0)),ROUND(VLOOKUP($AE$68,INDIRECT(VLOOKUP($AF74,$AG$22:$AI$62,3,0),1),4,0)/365*($AH74-$AG74+1),0)*$H$68)</f>
        <v>#N/A</v>
      </c>
      <c r="AM74" s="100" t="e">
        <f ca="1">IF($AB$68=1,IF($J$68&gt;6,ROUND(VLOOKUP($AE$68,INDIRECT(VLOOKUP($AF74,$AG$22:$AI$62,3,0),1),5,0)/365*($AH74-$AG74+1)/6*$J$68,0),ROUND(VLOOKUP($AE$68,INDIRECT(VLOOKUP($AF74,$AG$22:$AI$62,3,0),1),5,0)/365*($AH74-$AG74+1),0)),ROUND(VLOOKUP($AE$68,INDIRECT(VLOOKUP($AF74,$AG$22:$AI$62,3,0),1),5,0)/365*($AH74-$AG74+1),0)*$H$68)</f>
        <v>#N/A</v>
      </c>
      <c r="AN74" s="100" t="e">
        <f ca="1">IF($AB$68=1,IF($J$68&gt;6,ROUND(VLOOKUP($AE$68,INDIRECT(VLOOKUP($AF74,$AG$22:$AI$62,3,0),1),6,0)/365*($AH74-$AG74+1)/6*$J$68,0),ROUND(VLOOKUP($AE$68,INDIRECT(VLOOKUP($AF74,$AG$22:$AI$62,3,0),1),6,0)/365*($AH74-$AG74+1),0)),ROUND(VLOOKUP($AE$68,INDIRECT(VLOOKUP($AF74,$AG$22:$AI$62,3,0),1),6,0)/365*($AH74-$AG74+1),0)*$H$68)</f>
        <v>#N/A</v>
      </c>
      <c r="AO74" s="100" t="e">
        <f ca="1">VLOOKUP($AE$68,INDIRECT(VLOOKUP(AF74,$AG$22:$AI$62,3,0),1),7,0)</f>
        <v>#N/A</v>
      </c>
      <c r="AP74" s="100" t="e">
        <f ca="1">VLOOKUP($AE$68,INDIRECT(VLOOKUP(AF74,$AG$22:$AI$62,3,0),1),8,0)</f>
        <v>#N/A</v>
      </c>
      <c r="AQ74" s="100" t="e">
        <f ca="1">VLOOKUP($AE$68,INDIRECT(VLOOKUP(AF74,$AG$22:$AI$62,3,0),1),9,0)</f>
        <v>#N/A</v>
      </c>
      <c r="AR74" s="100" t="e">
        <f ca="1">VLOOKUP($AE$68,INDIRECT(VLOOKUP(AF74,$AG$22:$AI$62,3,0),1),10,0)</f>
        <v>#N/A</v>
      </c>
      <c r="AS74" s="100" t="e">
        <f ca="1">VLOOKUP($AE$68,INDIRECT(VLOOKUP(AF74,$AG$22:$AI$62,3,0),1),11,0)</f>
        <v>#N/A</v>
      </c>
      <c r="AT74" s="100" t="e">
        <f ca="1">VLOOKUP($AE$68,INDIRECT(VLOOKUP(AF74,$AG$22:$AI$62,3,0),1),12,0)</f>
        <v>#N/A</v>
      </c>
      <c r="AU74" s="100" t="e">
        <f ca="1">VLOOKUP($AE$68,INDIRECT(VLOOKUP(AF74,$AG$22:$AI$62,3,0),1),13,0)</f>
        <v>#N/A</v>
      </c>
      <c r="AV74" s="100" t="e">
        <f ca="1">VLOOKUP($AE$68,INDIRECT(VLOOKUP(AF74,$AG$22:$AI$62,3,0),1),14,0)</f>
        <v>#N/A</v>
      </c>
      <c r="AW74" s="100" t="e">
        <f ca="1">VLOOKUP($AE$68,INDIRECT(VLOOKUP(AF74,$AG$22:$AI$62,3,0),1),15,0)</f>
        <v>#N/A</v>
      </c>
      <c r="AX74" s="100" t="e">
        <f ca="1">VLOOKUP($AE$68,INDIRECT(VLOOKUP(AF74,$AG$22:$AI$62,3,0),1),16,0)</f>
        <v>#N/A</v>
      </c>
      <c r="AY74" s="100" t="e">
        <f ca="1">VLOOKUP($AE$68,INDIRECT(VLOOKUP(AF74,$AG$22:$AI$62,3,0),1),17,0)</f>
        <v>#N/A</v>
      </c>
      <c r="AZ74" s="100" t="e">
        <f ca="1">VLOOKUP($AE$68,INDIRECT(VLOOKUP(AF74,$AG$22:$AI$62,3,0),1),18,0)</f>
        <v>#N/A</v>
      </c>
      <c r="BA74" s="100" t="e">
        <f ca="1">VLOOKUP($AE$68,INDIRECT(VLOOKUP(AF74,$AG$22:$AI$62,3,0),1),19,0)</f>
        <v>#N/A</v>
      </c>
      <c r="BB74" s="100" t="e">
        <f ca="1">VLOOKUP($AE$68,INDIRECT(VLOOKUP(AF74,$AG$22:$AI$62,3,0),1),20,0)</f>
        <v>#N/A</v>
      </c>
      <c r="BC74" s="100" t="e">
        <f ca="1">VLOOKUP($AE$68,INDIRECT(VLOOKUP(AF74,$AG$22:$AI$62,3,0),1),21,0)</f>
        <v>#N/A</v>
      </c>
      <c r="BD74" s="100" t="e">
        <f ca="1">VLOOKUP($AE$68,INDIRECT(VLOOKUP(AF74,$AG$22:$AI$62,3,0),1),22,0)</f>
        <v>#N/A</v>
      </c>
      <c r="BE74" s="100" t="e">
        <f ca="1">VLOOKUP($AE$68,INDIRECT(VLOOKUP(AF74,$AG$22:$AI$62,3,0),1),23,0)</f>
        <v>#N/A</v>
      </c>
      <c r="BF74" s="100" t="e">
        <f ca="1">VLOOKUP($AE$68,INDIRECT(VLOOKUP(AF74,$AG$22:$AI$62,3,0),1),24,0)</f>
        <v>#N/A</v>
      </c>
      <c r="BG74" s="100" t="e">
        <f ca="1">VLOOKUP($AE$68,INDIRECT(VLOOKUP(AF74,$AG$22:$AI$62,3,0),1),25,0)</f>
        <v>#N/A</v>
      </c>
      <c r="BH74" s="100" t="e">
        <f ca="1">VLOOKUP($AE$68,INDIRECT(VLOOKUP(AF74,$AG$22:$AI$62,3,0),1),26,0)</f>
        <v>#N/A</v>
      </c>
      <c r="BI74" s="100" t="e">
        <f ca="1">VLOOKUP($AE$68,INDIRECT(VLOOKUP(AF74,$AG$22:$AI$62,3,0),1),27,0)</f>
        <v>#N/A</v>
      </c>
      <c r="BJ74" s="100" t="e">
        <f ca="1">VLOOKUP($AE$68,INDIRECT(VLOOKUP(AF74,$AG$22:$AI$62,3,0),1),28,0)</f>
        <v>#N/A</v>
      </c>
      <c r="BK74" s="100" t="e">
        <f ca="1">VLOOKUP($AE$68,INDIRECT(VLOOKUP(AF74,$AG$22:$AI$62,3,0),1),29,0)</f>
        <v>#N/A</v>
      </c>
    </row>
    <row r="75" spans="1:228" ht="26.25" hidden="1" customHeight="1" outlineLevel="1" x14ac:dyDescent="0.3">
      <c r="A75" s="128"/>
      <c r="B75" s="128"/>
      <c r="C75" s="128"/>
      <c r="D75" s="128"/>
      <c r="E75" s="128"/>
      <c r="F75" s="128"/>
      <c r="H75" s="173">
        <f t="shared" si="15"/>
        <v>0</v>
      </c>
      <c r="I75" s="194">
        <f t="shared" si="16"/>
        <v>0</v>
      </c>
      <c r="J75" s="175"/>
      <c r="K75" s="157" t="e">
        <f t="shared" si="26"/>
        <v>#DIV/0!</v>
      </c>
      <c r="L75" s="157">
        <f ca="1">SUM(BM145:BM155)</f>
        <v>0</v>
      </c>
      <c r="M75" s="157">
        <f t="shared" ref="M75:P75" ca="1" si="46">SUM(BN145:BN155)</f>
        <v>0</v>
      </c>
      <c r="N75" s="157">
        <f t="shared" ca="1" si="46"/>
        <v>0</v>
      </c>
      <c r="O75" s="157">
        <f t="shared" ca="1" si="46"/>
        <v>0</v>
      </c>
      <c r="P75" s="157">
        <f t="shared" ca="1" si="46"/>
        <v>0</v>
      </c>
      <c r="Q75" s="159">
        <f t="shared" ca="1" si="20"/>
        <v>0</v>
      </c>
      <c r="R75" s="159">
        <f t="shared" ca="1" si="21"/>
        <v>0</v>
      </c>
      <c r="S75" s="160">
        <f t="shared" ca="1" si="22"/>
        <v>0</v>
      </c>
      <c r="T75" s="158">
        <f t="shared" ca="1" si="17"/>
        <v>0</v>
      </c>
      <c r="U75" s="196"/>
      <c r="V75" s="196"/>
      <c r="W75" s="196"/>
      <c r="X75" s="196"/>
      <c r="Y75" s="196"/>
      <c r="Z75" s="196"/>
      <c r="AA75" s="196"/>
      <c r="AB75" s="196"/>
      <c r="AC75" s="196"/>
      <c r="AF75" s="89"/>
      <c r="AG75" s="90"/>
      <c r="AH75" s="102"/>
      <c r="AI75" s="92"/>
      <c r="AJ75" t="e">
        <f ca="1">IF(AI74&gt;AJ74,AJ74,AI74)</f>
        <v>#N/A</v>
      </c>
      <c r="AK75" s="84" t="e">
        <f ca="1">IF($AI74&gt;AK74,AK74-AJ74,IF($AI74&lt;AJ74,0,$AI74-AJ74))</f>
        <v>#N/A</v>
      </c>
      <c r="AL75" s="84" t="e">
        <f ca="1">IF($AI74&gt;AL74,AL74-AK74,IF($AI74&lt;AK74,0,$AI74-AK74))</f>
        <v>#N/A</v>
      </c>
      <c r="AM75" s="84" t="e">
        <f ca="1">IF($AI74&gt;AM74,AM74-AL74,IF($AI74&lt;AL74,0,$AI74-AL74))</f>
        <v>#N/A</v>
      </c>
      <c r="AN75" s="84" t="e">
        <f ca="1">IF($AI74&gt;AN74,AN74-AM74,IF($AI74&lt;AM74,0,$AI74-AM74))</f>
        <v>#N/A</v>
      </c>
      <c r="AO75" s="115" t="e">
        <f ca="1">AO74*AJ75</f>
        <v>#N/A</v>
      </c>
      <c r="AP75" s="84" t="e">
        <f ca="1">AP74*AK75</f>
        <v>#N/A</v>
      </c>
      <c r="AQ75" s="84" t="e">
        <f t="shared" ref="AQ75" ca="1" si="47">AQ74*AL75</f>
        <v>#N/A</v>
      </c>
      <c r="AR75" s="84" t="e">
        <f t="shared" ref="AR75" ca="1" si="48">AR74*AM75</f>
        <v>#N/A</v>
      </c>
      <c r="AS75" s="84" t="e">
        <f t="shared" ref="AS75" ca="1" si="49">AS74*AN75</f>
        <v>#N/A</v>
      </c>
      <c r="AT75" s="117" t="e">
        <f ca="1">ROUND(($AH74-$AG74+1),0)*(AT74/365)*$H$68</f>
        <v>#VALUE!</v>
      </c>
      <c r="AU75" s="115" t="e">
        <f ca="1">ROUND(($AH74-$AG74+1),0)*(AU74/365)*$AW$65*$H$68</f>
        <v>#VALUE!</v>
      </c>
      <c r="AV75" s="115" t="e">
        <f ca="1">ROUND(($AH74-$AG74+1),0)*(AV74/365)*$AX$65*$H$68</f>
        <v>#VALUE!</v>
      </c>
      <c r="AW75" s="115" t="e">
        <f ca="1">AW74*$AI74*$AW$65</f>
        <v>#N/A</v>
      </c>
      <c r="AX75" s="115" t="e">
        <f ca="1">AX74*$AI74*$AX$65</f>
        <v>#N/A</v>
      </c>
      <c r="AY75" s="115" t="e">
        <f ca="1">AY74*AJ75</f>
        <v>#N/A</v>
      </c>
      <c r="AZ75" s="115" t="e">
        <f t="shared" ref="AZ75" ca="1" si="50">AZ74*AK75</f>
        <v>#N/A</v>
      </c>
      <c r="BA75" s="115" t="e">
        <f t="shared" ref="BA75" ca="1" si="51">BA74*AL75</f>
        <v>#N/A</v>
      </c>
      <c r="BB75" s="115" t="e">
        <f t="shared" ref="BB75" ca="1" si="52">BB74*AM75</f>
        <v>#N/A</v>
      </c>
      <c r="BC75" s="115" t="e">
        <f t="shared" ref="BC75" ca="1" si="53">BC74*AN75</f>
        <v>#N/A</v>
      </c>
      <c r="BD75" s="117" t="e">
        <f ca="1">ROUND(($AH74-$AG74+1),0)*(BD74/365)*$H$68</f>
        <v>#VALUE!</v>
      </c>
      <c r="BE75" s="117" t="e">
        <f ca="1">ROUND(($AH74-$AG74+1),0)*(BE74/365)*$AW$65*$H$68</f>
        <v>#VALUE!</v>
      </c>
      <c r="BF75" s="117" t="e">
        <f ca="1">ROUND(($AH74-$AG74+1),0)*(BF74/365)*$AX$65*$H$68</f>
        <v>#VALUE!</v>
      </c>
      <c r="BG75" s="115" t="e">
        <f ca="1">BG74*$AI74*$AW$65</f>
        <v>#N/A</v>
      </c>
      <c r="BH75" s="115" t="e">
        <f ca="1">BH74*$AI74*$AX$65</f>
        <v>#N/A</v>
      </c>
      <c r="BI75" t="e">
        <f ca="1">$AI74*BI74*$BI$65</f>
        <v>#VALUE!</v>
      </c>
      <c r="BJ75" t="e">
        <f ca="1">$AI74*BJ74*$BJ$65</f>
        <v>#VALUE!</v>
      </c>
      <c r="BK75" t="e">
        <f ca="1">IF(AF74&gt;2019,$AI74*BK74*$BK$65,$AI74*BK74*1)</f>
        <v>#VALUE!</v>
      </c>
      <c r="BM75" s="115">
        <f ca="1">IFERROR(SUM(AO75:AS75,AY75:BC75),0)</f>
        <v>0</v>
      </c>
      <c r="BN75" s="115">
        <f ca="1">IFERROR(SUM(AW75,BG75),0)</f>
        <v>0</v>
      </c>
      <c r="BO75" s="115">
        <f ca="1">IFERROR(SUM(AX75,BH75),0)</f>
        <v>0</v>
      </c>
      <c r="BP75" s="115">
        <f ca="1">IFERROR(SUM(AT75:AV75,BD75:BF75),0)</f>
        <v>0</v>
      </c>
      <c r="BQ75" s="115">
        <f ca="1">IFERROR(SUM(BI75:BK75),0)</f>
        <v>0</v>
      </c>
    </row>
    <row r="76" spans="1:228" ht="30" hidden="1" customHeight="1" outlineLevel="1" x14ac:dyDescent="0.3">
      <c r="A76" s="128"/>
      <c r="B76" s="128"/>
      <c r="C76" s="128"/>
      <c r="D76" s="128"/>
      <c r="E76" s="128"/>
      <c r="F76" s="128"/>
      <c r="H76" s="173">
        <f t="shared" si="15"/>
        <v>0</v>
      </c>
      <c r="I76" s="194">
        <f t="shared" si="16"/>
        <v>0</v>
      </c>
      <c r="J76" s="175"/>
      <c r="K76" s="157" t="e">
        <f t="shared" si="26"/>
        <v>#DIV/0!</v>
      </c>
      <c r="L76" s="157">
        <f ca="1">SUM(BM156:BM166)</f>
        <v>0</v>
      </c>
      <c r="M76" s="157">
        <f t="shared" ref="M76:P76" ca="1" si="54">SUM(BN156:BN166)</f>
        <v>0</v>
      </c>
      <c r="N76" s="157">
        <f t="shared" ca="1" si="54"/>
        <v>0</v>
      </c>
      <c r="O76" s="157">
        <f t="shared" ca="1" si="54"/>
        <v>0</v>
      </c>
      <c r="P76" s="157">
        <f t="shared" ca="1" si="54"/>
        <v>0</v>
      </c>
      <c r="Q76" s="159">
        <f t="shared" ca="1" si="20"/>
        <v>0</v>
      </c>
      <c r="R76" s="159">
        <f t="shared" ca="1" si="21"/>
        <v>0</v>
      </c>
      <c r="S76" s="160">
        <f t="shared" ca="1" si="22"/>
        <v>0</v>
      </c>
      <c r="T76" s="158">
        <f t="shared" ca="1" si="17"/>
        <v>0</v>
      </c>
      <c r="U76" s="196"/>
      <c r="V76" s="196"/>
      <c r="W76" s="196"/>
      <c r="X76" s="196"/>
      <c r="Y76" s="196"/>
      <c r="Z76" s="196"/>
      <c r="AA76" s="196"/>
      <c r="AB76" s="196"/>
      <c r="AC76" s="196"/>
      <c r="AF76" s="89" t="str">
        <f>IF($AF$66&gt;3,AF74+1,"")</f>
        <v/>
      </c>
      <c r="AG76" s="90" t="str">
        <f t="shared" si="36"/>
        <v/>
      </c>
      <c r="AH76" s="102" t="str">
        <f>IF(AF78="",IF(AF76="","",$L$30),(CONCATENATE("31/12/",AF76)))</f>
        <v/>
      </c>
      <c r="AI76" s="92" t="str">
        <f>IF(AF76&lt;&gt;"",$K$68/($L$30-$J$30)*(AH76-AG76),"")</f>
        <v/>
      </c>
      <c r="AJ76" s="100" t="e">
        <f ca="1">IF($AB$68=1,IF($J$68&gt;6,ROUND(VLOOKUP($AE$68,INDIRECT(VLOOKUP($AF76,$AG$22:$AI$62,3,0),1),2,0)/365*($AH76-$AG76+1)/6*$J$68,0),ROUND(VLOOKUP($AE$68,INDIRECT(VLOOKUP($AF76,$AG$22:$AI$62,3,0),1),2,0)/365*($AH76-$AG76+1),0)),ROUND(VLOOKUP($AE$68,INDIRECT(VLOOKUP($AF76,$AG$22:$AI$62,3,0),1),2,0)/365*($AH76-$AG76+1),0)*$H$68)</f>
        <v>#N/A</v>
      </c>
      <c r="AK76" s="100" t="e">
        <f ca="1">IF($AB$68=1,IF($J$68&gt;6,ROUND(VLOOKUP($AE$68,INDIRECT(VLOOKUP($AF76,$AG$22:$AI$62,3,0),1),3,0)/365*($AH76-$AG76+1)/6*$J$68,0),ROUND(VLOOKUP($AE$68,INDIRECT(VLOOKUP($AF76,$AG$22:$AI$62,3,0),1),3,0)/365*($AH76-$AG76+1),0)),ROUND(VLOOKUP($AE$68,INDIRECT(VLOOKUP($AF76,$AG$22:$AI$62,3,0),1),3,0)/365*($AH76-$AG76+1),0)*$H$68)</f>
        <v>#N/A</v>
      </c>
      <c r="AL76" s="100" t="e">
        <f ca="1">IF($AB$68=1,IF($J$68&gt;6,ROUND(VLOOKUP($AE$68,INDIRECT(VLOOKUP($AF76,$AG$22:$AI$62,3,0),1),4,0)/365*($AH76-$AG76+1)/6*$J$68,0),ROUND(VLOOKUP($AE$68,INDIRECT(VLOOKUP($AF76,$AG$22:$AI$62,3,0),1),4,0)/365*($AH76-$AG76+1),0)),ROUND(VLOOKUP($AE$68,INDIRECT(VLOOKUP($AF76,$AG$22:$AI$62,3,0),1),4,0)/365*($AH76-$AG76+1),0)*$H$68)</f>
        <v>#N/A</v>
      </c>
      <c r="AM76" s="100" t="e">
        <f ca="1">IF($AB$68=1,IF($J$68&gt;6,ROUND(VLOOKUP($AE$68,INDIRECT(VLOOKUP($AF76,$AG$22:$AI$62,3,0),1),5,0)/365*($AH76-$AG76+1)/6*$J$68,0),ROUND(VLOOKUP($AE$68,INDIRECT(VLOOKUP($AF76,$AG$22:$AI$62,3,0),1),5,0)/365*($AH76-$AG76+1),0)),ROUND(VLOOKUP($AE$68,INDIRECT(VLOOKUP($AF76,$AG$22:$AI$62,3,0),1),5,0)/365*($AH76-$AG76+1),0)*$H$68)</f>
        <v>#N/A</v>
      </c>
      <c r="AN76" s="100" t="e">
        <f ca="1">IF($AB$68=1,IF($J$68&gt;6,ROUND(VLOOKUP($AE$68,INDIRECT(VLOOKUP($AF76,$AG$22:$AI$62,3,0),1),6,0)/365*($AH76-$AG76+1)/6*$J$68,0),ROUND(VLOOKUP($AE$68,INDIRECT(VLOOKUP($AF76,$AG$22:$AI$62,3,0),1),6,0)/365*($AH76-$AG76+1),0)),ROUND(VLOOKUP($AE$68,INDIRECT(VLOOKUP($AF76,$AG$22:$AI$62,3,0),1),6,0)/365*($AH76-$AG76+1),0)*$H$68)</f>
        <v>#N/A</v>
      </c>
      <c r="AO76" s="100" t="e">
        <f ca="1">VLOOKUP($AE$68,INDIRECT(VLOOKUP(AF76,$AG$22:$AI$62,3,0),1),7,0)</f>
        <v>#N/A</v>
      </c>
      <c r="AP76" s="100" t="e">
        <f ca="1">VLOOKUP($AE$68,INDIRECT(VLOOKUP(AF76,$AG$22:$AI$62,3,0),1),8,0)</f>
        <v>#N/A</v>
      </c>
      <c r="AQ76" s="100" t="e">
        <f ca="1">VLOOKUP($AE$68,INDIRECT(VLOOKUP(AF76,$AG$22:$AI$62,3,0),1),9,0)</f>
        <v>#N/A</v>
      </c>
      <c r="AR76" s="100" t="e">
        <f ca="1">VLOOKUP($AE$68,INDIRECT(VLOOKUP(AF76,$AG$22:$AI$62,3,0),1),10,0)</f>
        <v>#N/A</v>
      </c>
      <c r="AS76" s="100" t="e">
        <f ca="1">VLOOKUP($AE$68,INDIRECT(VLOOKUP(AF76,$AG$22:$AI$62,3,0),1),11,0)</f>
        <v>#N/A</v>
      </c>
      <c r="AT76" s="100" t="e">
        <f ca="1">VLOOKUP($AE$68,INDIRECT(VLOOKUP(AF76,$AG$22:$AI$62,3,0),1),12,0)</f>
        <v>#N/A</v>
      </c>
      <c r="AU76" s="100" t="e">
        <f ca="1">VLOOKUP($AE$68,INDIRECT(VLOOKUP(AF76,$AG$22:$AI$62,3,0),1),13,0)</f>
        <v>#N/A</v>
      </c>
      <c r="AV76" s="100" t="e">
        <f ca="1">VLOOKUP($AE$68,INDIRECT(VLOOKUP(AF76,$AG$22:$AI$62,3,0),1),14,0)</f>
        <v>#N/A</v>
      </c>
      <c r="AW76" s="100" t="e">
        <f ca="1">VLOOKUP($AE$68,INDIRECT(VLOOKUP(AF76,$AG$22:$AI$62,3,0),1),15,0)</f>
        <v>#N/A</v>
      </c>
      <c r="AX76" s="100" t="e">
        <f ca="1">VLOOKUP($AE$68,INDIRECT(VLOOKUP(AF76,$AG$22:$AI$62,3,0),1),16,0)</f>
        <v>#N/A</v>
      </c>
      <c r="AY76" s="100" t="e">
        <f ca="1">VLOOKUP($AE$68,INDIRECT(VLOOKUP(AF76,$AG$22:$AI$62,3,0),1),17,0)</f>
        <v>#N/A</v>
      </c>
      <c r="AZ76" s="100" t="e">
        <f ca="1">VLOOKUP($AE$68,INDIRECT(VLOOKUP(AF76,$AG$22:$AI$62,3,0),1),18,0)</f>
        <v>#N/A</v>
      </c>
      <c r="BA76" s="100" t="e">
        <f ca="1">VLOOKUP($AE$68,INDIRECT(VLOOKUP(AF76,$AG$22:$AI$62,3,0),1),19,0)</f>
        <v>#N/A</v>
      </c>
      <c r="BB76" s="100" t="e">
        <f ca="1">VLOOKUP($AE$68,INDIRECT(VLOOKUP(AF76,$AG$22:$AI$62,3,0),1),20,0)</f>
        <v>#N/A</v>
      </c>
      <c r="BC76" s="100" t="e">
        <f ca="1">VLOOKUP($AE$68,INDIRECT(VLOOKUP(AF76,$AG$22:$AI$62,3,0),1),21,0)</f>
        <v>#N/A</v>
      </c>
      <c r="BD76" s="100" t="e">
        <f ca="1">VLOOKUP($AE$68,INDIRECT(VLOOKUP(AF76,$AG$22:$AI$62,3,0),1),22,0)</f>
        <v>#N/A</v>
      </c>
      <c r="BE76" s="100" t="e">
        <f ca="1">VLOOKUP($AE$68,INDIRECT(VLOOKUP(AF76,$AG$22:$AI$62,3,0),1),23,0)</f>
        <v>#N/A</v>
      </c>
      <c r="BF76" s="100" t="e">
        <f ca="1">VLOOKUP($AE$68,INDIRECT(VLOOKUP(AF76,$AG$22:$AI$62,3,0),1),24,0)</f>
        <v>#N/A</v>
      </c>
      <c r="BG76" s="100" t="e">
        <f ca="1">VLOOKUP($AE$68,INDIRECT(VLOOKUP(AF76,$AG$22:$AI$62,3,0),1),25,0)</f>
        <v>#N/A</v>
      </c>
      <c r="BH76" s="100" t="e">
        <f ca="1">VLOOKUP($AE$68,INDIRECT(VLOOKUP(AF76,$AG$22:$AI$62,3,0),1),26,0)</f>
        <v>#N/A</v>
      </c>
      <c r="BI76" s="100" t="e">
        <f ca="1">VLOOKUP($AE$68,INDIRECT(VLOOKUP(AF76,$AG$22:$AI$62,3,0),1),27,0)</f>
        <v>#N/A</v>
      </c>
      <c r="BJ76" s="100" t="e">
        <f ca="1">VLOOKUP($AE$68,INDIRECT(VLOOKUP(AF76,$AG$22:$AI$62,3,0),1),28,0)</f>
        <v>#N/A</v>
      </c>
      <c r="BK76" s="100" t="e">
        <f ca="1">VLOOKUP($AE$68,INDIRECT(VLOOKUP(AF76,$AG$22:$AI$62,3,0),1),29,0)</f>
        <v>#N/A</v>
      </c>
      <c r="BM76" s="121"/>
    </row>
    <row r="77" spans="1:228" ht="28.5" hidden="1" customHeight="1" outlineLevel="1" x14ac:dyDescent="0.3">
      <c r="A77" s="128"/>
      <c r="B77" s="128"/>
      <c r="C77" s="128"/>
      <c r="D77" s="128"/>
      <c r="E77" s="128"/>
      <c r="F77" s="128"/>
      <c r="H77" s="173"/>
      <c r="I77" s="172"/>
      <c r="J77" s="175"/>
      <c r="K77" s="157" t="e">
        <f t="shared" si="26"/>
        <v>#DIV/0!</v>
      </c>
      <c r="L77" s="157">
        <f ca="1">SUM(BM167:BM177)</f>
        <v>0</v>
      </c>
      <c r="M77" s="157">
        <f t="shared" ref="M77:P77" ca="1" si="55">SUM(BN167:BN177)</f>
        <v>0</v>
      </c>
      <c r="N77" s="157">
        <f t="shared" ca="1" si="55"/>
        <v>0</v>
      </c>
      <c r="O77" s="157">
        <f t="shared" ca="1" si="55"/>
        <v>0</v>
      </c>
      <c r="P77" s="157">
        <f t="shared" ca="1" si="55"/>
        <v>0</v>
      </c>
      <c r="Q77" s="159">
        <f t="shared" ca="1" si="20"/>
        <v>0</v>
      </c>
      <c r="R77" s="159">
        <f t="shared" ca="1" si="21"/>
        <v>0</v>
      </c>
      <c r="S77" s="160">
        <f t="shared" ca="1" si="22"/>
        <v>0</v>
      </c>
      <c r="T77" s="158">
        <f t="shared" ca="1" si="17"/>
        <v>0</v>
      </c>
      <c r="U77" s="196"/>
      <c r="V77" s="196"/>
      <c r="W77" s="196"/>
      <c r="X77" s="196"/>
      <c r="Y77" s="196"/>
      <c r="Z77" s="196"/>
      <c r="AA77" s="196"/>
      <c r="AB77" s="196"/>
      <c r="AC77" s="196"/>
      <c r="AF77" s="89"/>
      <c r="AG77" s="90"/>
      <c r="AH77" s="102"/>
      <c r="AI77" s="92"/>
      <c r="AJ77" t="e">
        <f ca="1">IF(AI76&gt;AJ76,AJ76,AI76)</f>
        <v>#N/A</v>
      </c>
      <c r="AK77" s="84" t="e">
        <f ca="1">IF($AI76&gt;AK76,AK76-AJ76,IF($AI76&lt;AJ76,0,$AI76-AJ76))</f>
        <v>#N/A</v>
      </c>
      <c r="AL77" s="84" t="e">
        <f ca="1">IF($AI76&gt;AL76,AL76-AK76,IF($AI76&lt;AK76,0,$AI76-AK76))</f>
        <v>#N/A</v>
      </c>
      <c r="AM77" s="84" t="e">
        <f ca="1">IF($AI76&gt;AM76,AM76-AL76,IF($AI76&lt;AL76,0,$AI76-AL76))</f>
        <v>#N/A</v>
      </c>
      <c r="AN77" s="84" t="e">
        <f ca="1">IF($AI76&gt;AN76,AN76-AM76,IF($AI76&lt;AM76,0,$AI76-AM76))</f>
        <v>#N/A</v>
      </c>
      <c r="AO77" s="115" t="e">
        <f ca="1">AO76*AJ77</f>
        <v>#N/A</v>
      </c>
      <c r="AP77" s="84" t="e">
        <f ca="1">AP76*AK77</f>
        <v>#N/A</v>
      </c>
      <c r="AQ77" s="84" t="e">
        <f t="shared" ref="AQ77" ca="1" si="56">AQ76*AL77</f>
        <v>#N/A</v>
      </c>
      <c r="AR77" s="84" t="e">
        <f t="shared" ref="AR77" ca="1" si="57">AR76*AM77</f>
        <v>#N/A</v>
      </c>
      <c r="AS77" s="84" t="e">
        <f t="shared" ref="AS77" ca="1" si="58">AS76*AN77</f>
        <v>#N/A</v>
      </c>
      <c r="AT77" s="117" t="e">
        <f ca="1">ROUND(($AH76-$AG76+1),0)*(AT76/365)*$H$68</f>
        <v>#VALUE!</v>
      </c>
      <c r="AU77" s="115" t="e">
        <f ca="1">ROUND(($AH76-$AG76+1),0)*(AU76/365)*$AW$65*$H$68</f>
        <v>#VALUE!</v>
      </c>
      <c r="AV77" s="115" t="e">
        <f ca="1">ROUND(($AH76-$AG76+1),0)*(AV76/365)*$AX$65*$H$68</f>
        <v>#VALUE!</v>
      </c>
      <c r="AW77" s="115" t="e">
        <f ca="1">AW76*$AI76*$AW$65</f>
        <v>#N/A</v>
      </c>
      <c r="AX77" s="115" t="e">
        <f ca="1">AX76*$AI76*$AX$65</f>
        <v>#N/A</v>
      </c>
      <c r="AY77" s="115" t="e">
        <f ca="1">AY76*AJ77</f>
        <v>#N/A</v>
      </c>
      <c r="AZ77" s="115" t="e">
        <f t="shared" ref="AZ77" ca="1" si="59">AZ76*AK77</f>
        <v>#N/A</v>
      </c>
      <c r="BA77" s="115" t="e">
        <f t="shared" ref="BA77" ca="1" si="60">BA76*AL77</f>
        <v>#N/A</v>
      </c>
      <c r="BB77" s="115" t="e">
        <f t="shared" ref="BB77" ca="1" si="61">BB76*AM77</f>
        <v>#N/A</v>
      </c>
      <c r="BC77" s="115" t="e">
        <f t="shared" ref="BC77" ca="1" si="62">BC76*AN77</f>
        <v>#N/A</v>
      </c>
      <c r="BD77" s="117" t="e">
        <f ca="1">ROUND(($AH76-$AG76+1),0)*(BD76/365)*$H$68</f>
        <v>#VALUE!</v>
      </c>
      <c r="BE77" s="117" t="e">
        <f ca="1">ROUND(($AH76-$AG76+1),0)*(BE76/365)*$AW$65*$H$68</f>
        <v>#VALUE!</v>
      </c>
      <c r="BF77" s="117" t="e">
        <f ca="1">ROUND(($AH76-$AG76+1),0)*(BF76/365)*$AX$65*$H$68</f>
        <v>#VALUE!</v>
      </c>
      <c r="BG77" s="115" t="e">
        <f ca="1">BG76*$AI76*$AW$65</f>
        <v>#N/A</v>
      </c>
      <c r="BH77" s="115" t="e">
        <f ca="1">BH76*$AI76*$AX$65</f>
        <v>#N/A</v>
      </c>
      <c r="BI77" t="e">
        <f ca="1">$AI76*BI76*$BI$65</f>
        <v>#VALUE!</v>
      </c>
      <c r="BJ77" t="e">
        <f ca="1">$AI76*BJ76*$BJ$65</f>
        <v>#VALUE!</v>
      </c>
      <c r="BK77" t="e">
        <f ca="1">IF(AF76&gt;2019,$AI76*BK76*$BK$65,$AI76*BK76*1)</f>
        <v>#VALUE!</v>
      </c>
      <c r="BM77" s="115">
        <f ca="1">IFERROR(SUM(AO77:AS77,AY77:BC77),0)</f>
        <v>0</v>
      </c>
      <c r="BN77" s="115">
        <f ca="1">IFERROR(SUM(AW77,BG77),0)</f>
        <v>0</v>
      </c>
      <c r="BO77" s="115">
        <f ca="1">IFERROR(SUM(AX77,BH77),0)</f>
        <v>0</v>
      </c>
      <c r="BP77" s="115">
        <f ca="1">IFERROR(SUM(AT77:AV77,BD77:BF77),0)</f>
        <v>0</v>
      </c>
      <c r="BQ77" s="115">
        <f ca="1">IFERROR(SUM(BI77:BK77),0)</f>
        <v>0</v>
      </c>
    </row>
    <row r="78" spans="1:228" ht="28.5" hidden="1" customHeight="1" outlineLevel="1" thickBot="1" x14ac:dyDescent="0.35">
      <c r="A78" s="128"/>
      <c r="B78" s="128"/>
      <c r="C78" s="128"/>
      <c r="D78" s="128"/>
      <c r="E78" s="128"/>
      <c r="F78" s="128"/>
      <c r="H78" s="173"/>
      <c r="I78" s="172"/>
      <c r="J78" s="175"/>
      <c r="K78" s="157" t="e">
        <f t="shared" si="26"/>
        <v>#DIV/0!</v>
      </c>
      <c r="L78" s="157">
        <f ca="1">SUM(BM178:BM188)</f>
        <v>0</v>
      </c>
      <c r="M78" s="157">
        <f t="shared" ref="M78:P78" ca="1" si="63">SUM(BN178:BN188)</f>
        <v>0</v>
      </c>
      <c r="N78" s="157">
        <f t="shared" ca="1" si="63"/>
        <v>0</v>
      </c>
      <c r="O78" s="157">
        <f t="shared" ca="1" si="63"/>
        <v>0</v>
      </c>
      <c r="P78" s="157">
        <f t="shared" ca="1" si="63"/>
        <v>0</v>
      </c>
      <c r="Q78" s="159">
        <f t="shared" ref="Q78:Q79" ca="1" si="64">L78+M78+N78+O78+P78</f>
        <v>0</v>
      </c>
      <c r="R78" s="159">
        <f t="shared" ca="1" si="21"/>
        <v>0</v>
      </c>
      <c r="S78" s="160">
        <f t="shared" ref="S78:S79" ca="1" si="65">Q78+R78</f>
        <v>0</v>
      </c>
      <c r="T78" s="158">
        <f t="shared" ca="1" si="17"/>
        <v>0</v>
      </c>
      <c r="U78" s="196"/>
      <c r="V78" s="196"/>
      <c r="W78" s="196"/>
      <c r="X78" s="196"/>
      <c r="Y78" s="196"/>
      <c r="Z78" s="196"/>
      <c r="AA78" s="196"/>
      <c r="AB78" s="196"/>
      <c r="AC78" s="196"/>
      <c r="AF78" s="89"/>
      <c r="AG78" s="90"/>
      <c r="AH78" s="102"/>
      <c r="AI78" s="92"/>
      <c r="AK78" s="84"/>
      <c r="AL78" s="84"/>
      <c r="AM78" s="84"/>
      <c r="AN78" s="84"/>
      <c r="AO78" s="84"/>
      <c r="AP78" s="84"/>
      <c r="AQ78" s="84"/>
      <c r="AR78" s="84"/>
      <c r="AS78" s="84"/>
      <c r="AT78" s="117"/>
      <c r="AU78" s="115"/>
      <c r="AV78" s="115"/>
      <c r="AW78" s="115"/>
      <c r="AX78" s="115"/>
      <c r="AY78" s="115"/>
      <c r="AZ78" s="115"/>
      <c r="BA78" s="115"/>
      <c r="BB78" s="115"/>
      <c r="BC78" s="115"/>
      <c r="BD78" s="117"/>
      <c r="BE78" s="117"/>
      <c r="BF78" s="117"/>
      <c r="BG78" s="115"/>
      <c r="BH78" s="115"/>
      <c r="BM78" s="115"/>
      <c r="BN78" s="115"/>
      <c r="BO78" s="115"/>
      <c r="BP78" s="115"/>
      <c r="BQ78" s="115"/>
    </row>
    <row r="79" spans="1:228" ht="24.75" hidden="1" customHeight="1" outlineLevel="1" thickTop="1" x14ac:dyDescent="0.3">
      <c r="A79" s="128"/>
      <c r="B79" s="128"/>
      <c r="C79" s="128"/>
      <c r="D79" s="128"/>
      <c r="E79" s="128"/>
      <c r="F79" s="128"/>
      <c r="H79" s="173"/>
      <c r="I79" s="172"/>
      <c r="J79" s="175"/>
      <c r="K79" s="157" t="e">
        <f t="shared" si="26"/>
        <v>#DIV/0!</v>
      </c>
      <c r="L79" s="157">
        <f ca="1">SUM(BM189:BM199)</f>
        <v>0</v>
      </c>
      <c r="M79" s="157">
        <f t="shared" ref="M79:P79" ca="1" si="66">SUM(BN189:BN199)</f>
        <v>0</v>
      </c>
      <c r="N79" s="157">
        <f t="shared" ca="1" si="66"/>
        <v>0</v>
      </c>
      <c r="O79" s="157">
        <f t="shared" ca="1" si="66"/>
        <v>0</v>
      </c>
      <c r="P79" s="157">
        <f t="shared" ca="1" si="66"/>
        <v>0</v>
      </c>
      <c r="Q79" s="159">
        <f t="shared" ca="1" si="64"/>
        <v>0</v>
      </c>
      <c r="R79" s="159">
        <f t="shared" ca="1" si="21"/>
        <v>0</v>
      </c>
      <c r="S79" s="160">
        <f t="shared" ca="1" si="65"/>
        <v>0</v>
      </c>
      <c r="T79" s="158">
        <f t="shared" ca="1" si="17"/>
        <v>0</v>
      </c>
      <c r="U79" s="196"/>
      <c r="V79" s="196"/>
      <c r="W79" s="196"/>
      <c r="X79" s="196"/>
      <c r="Y79" s="196"/>
      <c r="Z79" s="196"/>
      <c r="AA79" s="196"/>
      <c r="AB79" s="196">
        <f>IFERROR(FIND($AB$67,AD79,1),0)</f>
        <v>0</v>
      </c>
      <c r="AC79" s="196"/>
      <c r="AD79">
        <f>+I69</f>
        <v>0</v>
      </c>
      <c r="AE79" t="e">
        <f>VLOOKUP(I69,$AD$22:$AE$66,2,0)</f>
        <v>#N/A</v>
      </c>
      <c r="AF79" s="97">
        <f>YEAR($J$30)</f>
        <v>1900</v>
      </c>
      <c r="AG79" s="91">
        <f>$J$30</f>
        <v>0</v>
      </c>
      <c r="AH79" s="101">
        <f>IF(AF81="",$L$30,(CONCATENATE("31/12/",AF79)))</f>
        <v>0</v>
      </c>
      <c r="AI79" s="99" t="e">
        <f>IF(AF79&lt;&gt;"",$K$69/($L$30-$J$30)*(AH79-AG79),"")</f>
        <v>#DIV/0!</v>
      </c>
      <c r="AJ79" s="100" t="e">
        <f ca="1">IF($AB$79=AB66,IF($J$69&gt;6,ROUND(VLOOKUP($AE$79,INDIRECT(VLOOKUP($AF79,$AG$22:$AI$62,3,0),1),2,0)/365*($AH79-$AG79+1)/6*$J$69,0),ROUND(VLOOKUP($AE$79,INDIRECT(VLOOKUP($AF79,$AG$22:$AI$62,3,0),1),2,0)/365*($AH79-$AG79+1),0)),ROUND(VLOOKUP($AE$79,INDIRECT(VLOOKUP($AF79,$AG$22:$AI$62,3,0),1),2,0)/365*($AH79-$AG79+1),0)*$H$69)</f>
        <v>#N/A</v>
      </c>
      <c r="AK79" s="100" t="e">
        <f ca="1">IF($AB$79=1,IF($J$69&gt;6,ROUND(VLOOKUP($AE$79,INDIRECT(VLOOKUP($AF79,$AG$22:$AI$62,3,0),1),3,0)/365*($AH79-$AG79+1)/6*$J$69,0),ROUND(VLOOKUP($AE$79,INDIRECT(VLOOKUP($AF79,$AG$22:$AI$62,3,0),1),3,0)/365*($AH79-$AG79+1),0)),ROUND(VLOOKUP($AE$79,INDIRECT(VLOOKUP($AF79,$AG$22:$AI$62,3,0),1),3,0)/365*($AH79-$AG79+1),0)*$H$69)</f>
        <v>#N/A</v>
      </c>
      <c r="AL79" s="100" t="e">
        <f ca="1">IF($AB$79=1,IF($J$69&gt;6,ROUND(VLOOKUP($AE$79,INDIRECT(VLOOKUP($AF79,$AG$22:$AI$62,3,0),1),4,0)/365*($AH79-$AG79+1)/6*$J$69,0),ROUND(VLOOKUP($AE$79,INDIRECT(VLOOKUP($AF79,$AG$22:$AI$62,3,0),1),4,0)/365*($AH79-$AG79+1),0)),ROUND(VLOOKUP($AE$79,INDIRECT(VLOOKUP($AF79,$AG$22:$AI$62,3,0),1),4,0)/365*($AH79-$AG79+1),0)*$H$69)</f>
        <v>#N/A</v>
      </c>
      <c r="AM79" s="100" t="e">
        <f ca="1">IF($AB$79=1,IF($J$69&gt;6,ROUND(VLOOKUP($AE$79,INDIRECT(VLOOKUP($AF79,$AG$22:$AI$62,3,0),1),5,0)/365*($AH79-$AG79+1)/6*$J$69,0),ROUND(VLOOKUP($AE$79,INDIRECT(VLOOKUP($AF79,$AG$22:$AI$62,3,0),1),5,0)/365*($AH79-$AG79+1),0)),ROUND(VLOOKUP($AE$79,INDIRECT(VLOOKUP($AF79,$AG$22:$AI$62,3,0),1),5,0)/365*($AH79-$AG79+1),0)*$H$69)</f>
        <v>#N/A</v>
      </c>
      <c r="AN79" s="100" t="e">
        <f ca="1">IF($AB$79=1,IF($J$69&gt;6,ROUND(VLOOKUP($AE$79,INDIRECT(VLOOKUP($AF79,$AG$22:$AI$62,3,0),1),6,0)/365*($AH79-$AG79+1)/6*$J$69,0),ROUND(VLOOKUP($AE$79,INDIRECT(VLOOKUP($AF79,$AG$22:$AI$62,3,0),1),6,0)/365*($AH79-$AG79+1),0)),ROUND(VLOOKUP($AE$79,INDIRECT(VLOOKUP($AF79,$AG$22:$AI$62,3,0),1),6,0)/365*($AH79-$AG79+1),0)*$H$69)</f>
        <v>#N/A</v>
      </c>
      <c r="AO79" s="100" t="e">
        <f ca="1">VLOOKUP($AE$79,INDIRECT(VLOOKUP(AF79,$AG$22:$AI$62,3,0),1),7,0)</f>
        <v>#N/A</v>
      </c>
      <c r="AP79" s="100" t="e">
        <f ca="1">VLOOKUP($AE$79,INDIRECT(VLOOKUP(AF79,$AG$22:$AI$62,3,0),1),8,0)</f>
        <v>#N/A</v>
      </c>
      <c r="AQ79" s="100" t="e">
        <f ca="1">VLOOKUP($AE$79,INDIRECT(VLOOKUP(AF79,$AG$22:$AI$62,3,0),1),9,0)</f>
        <v>#N/A</v>
      </c>
      <c r="AR79" s="100" t="e">
        <f ca="1">VLOOKUP($AE$79,INDIRECT(VLOOKUP(AF79,$AG$22:$AI$62,3,0),1),10,0)</f>
        <v>#N/A</v>
      </c>
      <c r="AS79" s="100" t="e">
        <f ca="1">VLOOKUP($AE$79,INDIRECT(VLOOKUP(AF79,$AG$22:$AI$62,3,0),1),11,0)</f>
        <v>#N/A</v>
      </c>
      <c r="AT79" s="100" t="e">
        <f ca="1">VLOOKUP($AE$79,INDIRECT(VLOOKUP(AF79,$AG$22:$AI$62,3,0),1),12,0)</f>
        <v>#N/A</v>
      </c>
      <c r="AU79" s="100" t="e">
        <f ca="1">VLOOKUP($AE$79,INDIRECT(VLOOKUP(AF79,$AG$22:$AI$62,3,0),1),13,0)</f>
        <v>#N/A</v>
      </c>
      <c r="AV79" s="100" t="e">
        <f ca="1">VLOOKUP($AE$79,INDIRECT(VLOOKUP(AF79,$AG$22:$AI$62,3,0),1),14,0)</f>
        <v>#N/A</v>
      </c>
      <c r="AW79" s="100" t="e">
        <f ca="1">VLOOKUP($AE$79,INDIRECT(VLOOKUP(AF79,$AG$22:$AI$62,3,0),1),15,0)</f>
        <v>#N/A</v>
      </c>
      <c r="AX79" s="100" t="e">
        <f ca="1">VLOOKUP($AE$79,INDIRECT(VLOOKUP(AF79,$AG$22:$AI$62,3,0),1),16,0)</f>
        <v>#N/A</v>
      </c>
      <c r="AY79" s="100" t="e">
        <f ca="1">VLOOKUP($AE$79,INDIRECT(VLOOKUP(AF79,$AG$22:$AI$62,3,0),1),17,0)</f>
        <v>#N/A</v>
      </c>
      <c r="AZ79" s="100" t="e">
        <f ca="1">VLOOKUP($AE$79,INDIRECT(VLOOKUP(AF79,$AG$22:$AI$62,3,0),1),18,0)</f>
        <v>#N/A</v>
      </c>
      <c r="BA79" s="100" t="e">
        <f ca="1">VLOOKUP($AE$79,INDIRECT(VLOOKUP(AF79,$AG$22:$AI$62,3,0),1),19,0)</f>
        <v>#N/A</v>
      </c>
      <c r="BB79" s="100" t="e">
        <f ca="1">VLOOKUP($AE$79,INDIRECT(VLOOKUP(AF79,$AG$22:$AI$62,3,0),1),20,0)</f>
        <v>#N/A</v>
      </c>
      <c r="BC79" s="100" t="e">
        <f ca="1">VLOOKUP($AE$79,INDIRECT(VLOOKUP(AF79,$AG$22:$AI$62,3,0),1),21,0)</f>
        <v>#N/A</v>
      </c>
      <c r="BD79" s="100" t="e">
        <f ca="1">VLOOKUP($AE$79,INDIRECT(VLOOKUP(AF79,$AG$22:$AI$62,3,0),1),22,0)</f>
        <v>#N/A</v>
      </c>
      <c r="BE79" s="100" t="e">
        <f ca="1">VLOOKUP($AE$79,INDIRECT(VLOOKUP(AF79,$AG$22:$AI$62,3,0),1),23,0)</f>
        <v>#N/A</v>
      </c>
      <c r="BF79" s="100" t="e">
        <f ca="1">VLOOKUP($AE$79,INDIRECT(VLOOKUP(AF79,$AG$22:$AI$62,3,0),1),24,0)</f>
        <v>#N/A</v>
      </c>
      <c r="BG79" s="100" t="e">
        <f ca="1">VLOOKUP($AE$79,INDIRECT(VLOOKUP(AF79,$AG$22:$AI$62,3,0),1),25,0)</f>
        <v>#N/A</v>
      </c>
      <c r="BH79" s="100" t="e">
        <f ca="1">VLOOKUP($AE$79,INDIRECT(VLOOKUP(AF79,$AG$22:$AI$62,3,0),1),26,0)</f>
        <v>#N/A</v>
      </c>
      <c r="BI79" s="100" t="e">
        <f ca="1">VLOOKUP($AE$79,INDIRECT(VLOOKUP(AF79,$AG$22:$AI$62,3,0),1),27,0)</f>
        <v>#N/A</v>
      </c>
      <c r="BJ79" s="100" t="e">
        <f ca="1">VLOOKUP($AE$79,INDIRECT(VLOOKUP(AF79,$AG$22:$AI$62,3,0),1),28,0)</f>
        <v>#N/A</v>
      </c>
      <c r="BK79" s="100" t="e">
        <f ca="1">VLOOKUP($AE$79,INDIRECT(VLOOKUP(AF79,$AG$22:$AI$62,3,0),1),29,0)</f>
        <v>#N/A</v>
      </c>
    </row>
    <row r="80" spans="1:228" hidden="1" outlineLevel="1" x14ac:dyDescent="0.3">
      <c r="A80" s="128"/>
      <c r="B80" s="128"/>
      <c r="C80" s="128"/>
      <c r="D80" s="128"/>
      <c r="E80" s="128"/>
      <c r="F80" s="128"/>
      <c r="G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8"/>
      <c r="AC80" s="128"/>
      <c r="AF80" s="89"/>
      <c r="AG80" s="90"/>
      <c r="AH80" s="102"/>
      <c r="AI80" s="92"/>
      <c r="AJ80" t="e">
        <f ca="1">IF(AI79&gt;AJ79,AJ79,AI79)</f>
        <v>#DIV/0!</v>
      </c>
      <c r="AK80" s="84" t="e">
        <f ca="1">IF($AI79&gt;AK79,AK79-AJ79,IF($AI79&lt;AJ79,0,$AI79-AJ79))</f>
        <v>#DIV/0!</v>
      </c>
      <c r="AL80" s="84" t="e">
        <f ca="1">IF($AI79&gt;AL79,AL79-AK79,IF($AI79&lt;AK79,0,$AI79-AK79))</f>
        <v>#DIV/0!</v>
      </c>
      <c r="AM80" s="84" t="e">
        <f ca="1">IF($AI79&gt;AM79,AM79-AL79,IF($AI79&lt;AL79,0,$AI79-AL79))</f>
        <v>#DIV/0!</v>
      </c>
      <c r="AN80" s="84" t="e">
        <f ca="1">IF($AI79&gt;AN79,AN79-AM79,IF($AI79&lt;AM79,0,$AI79-AM79))</f>
        <v>#DIV/0!</v>
      </c>
      <c r="AO80" s="84" t="e">
        <f ca="1">AO79*AJ80</f>
        <v>#N/A</v>
      </c>
      <c r="AP80" s="84" t="e">
        <f ca="1">AP79*AK80</f>
        <v>#N/A</v>
      </c>
      <c r="AQ80" s="84" t="e">
        <f t="shared" ref="AQ80" ca="1" si="67">AQ79*AL80</f>
        <v>#N/A</v>
      </c>
      <c r="AR80" s="84" t="e">
        <f t="shared" ref="AR80" ca="1" si="68">AR79*AM80</f>
        <v>#N/A</v>
      </c>
      <c r="AS80" s="84" t="e">
        <f t="shared" ref="AS80" ca="1" si="69">AS79*AN80</f>
        <v>#N/A</v>
      </c>
      <c r="AT80" s="117" t="e">
        <f ca="1">ROUND(($AH79-$AG79+1),0)*(AT79/365)*$H$69</f>
        <v>#N/A</v>
      </c>
      <c r="AU80" s="115" t="e">
        <f ca="1">ROUND(($AH79-$AG79+1),0)*(AU79/365)*$AW$65*$H$69</f>
        <v>#N/A</v>
      </c>
      <c r="AV80" s="115" t="e">
        <f ca="1">ROUND(($AH79-$AG79+1),0)*(AV79/365)*$AX$65*$H$69</f>
        <v>#N/A</v>
      </c>
      <c r="AW80" s="115" t="e">
        <f ca="1">AW79*$AI79*$AW$65</f>
        <v>#N/A</v>
      </c>
      <c r="AX80" s="115" t="e">
        <f ca="1">AX79*$AI79*$AX$65</f>
        <v>#N/A</v>
      </c>
      <c r="AY80" s="115" t="e">
        <f ca="1">AY79*AJ80</f>
        <v>#N/A</v>
      </c>
      <c r="AZ80" s="115" t="e">
        <f t="shared" ref="AZ80" ca="1" si="70">AZ79*AK80</f>
        <v>#N/A</v>
      </c>
      <c r="BA80" s="115" t="e">
        <f t="shared" ref="BA80" ca="1" si="71">BA79*AL80</f>
        <v>#N/A</v>
      </c>
      <c r="BB80" s="115" t="e">
        <f t="shared" ref="BB80" ca="1" si="72">BB79*AM80</f>
        <v>#N/A</v>
      </c>
      <c r="BC80" s="115" t="e">
        <f t="shared" ref="BC80" ca="1" si="73">BC79*AN80</f>
        <v>#N/A</v>
      </c>
      <c r="BD80" s="117" t="e">
        <f ca="1">ROUND(($AH79-$AG79+1),0)*(BD79/365)*$H$69</f>
        <v>#N/A</v>
      </c>
      <c r="BE80" s="117" t="e">
        <f ca="1">ROUND(($AH79-$AG79+1),0)*(BE79/365)*$AW$65*$H$69</f>
        <v>#N/A</v>
      </c>
      <c r="BF80" s="117" t="e">
        <f ca="1">ROUND(($AH79-$AG79+1),0)*(BF79/365)*$AX$65*$H$69</f>
        <v>#N/A</v>
      </c>
      <c r="BG80" s="115" t="e">
        <f ca="1">BG79*$AI79*$AW$65</f>
        <v>#N/A</v>
      </c>
      <c r="BH80" s="115" t="e">
        <f ca="1">BH79*$AI79*$AX$65</f>
        <v>#N/A</v>
      </c>
      <c r="BI80" t="e">
        <f ca="1">$AI79*BI79*$BI$65</f>
        <v>#DIV/0!</v>
      </c>
      <c r="BJ80" t="e">
        <f ca="1">$AI79*BJ79*$BJ$65</f>
        <v>#DIV/0!</v>
      </c>
      <c r="BK80" t="e">
        <f ca="1">IF(AF79&gt;2019,$AI79*BK79*$BK$65,$AI79*BK79*1)</f>
        <v>#DIV/0!</v>
      </c>
      <c r="BM80" s="115">
        <f ca="1">IFERROR(SUM(AO80:AS80,AY80:BC80),0)</f>
        <v>0</v>
      </c>
      <c r="BN80" s="115">
        <f ca="1">IFERROR(SUM(AW80,BG80),0)</f>
        <v>0</v>
      </c>
      <c r="BO80" s="115">
        <f ca="1">IFERROR(SUM(AX80,BH80),0)</f>
        <v>0</v>
      </c>
      <c r="BP80" s="115">
        <f ca="1">IFERROR(SUM(AT80:AV80,BD80:BF80),0)</f>
        <v>0</v>
      </c>
      <c r="BQ80" s="115">
        <f ca="1">IFERROR(SUM(BI80:BK80),0)</f>
        <v>0</v>
      </c>
    </row>
    <row r="81" spans="1:69" hidden="1" outlineLevel="1" x14ac:dyDescent="0.3">
      <c r="A81" s="128"/>
      <c r="B81" s="128"/>
      <c r="C81" s="128"/>
      <c r="D81" s="128"/>
      <c r="E81" s="128"/>
      <c r="F81" s="128"/>
      <c r="G81" s="128"/>
      <c r="H81" s="156" t="s">
        <v>161</v>
      </c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28"/>
      <c r="AC81" s="128"/>
      <c r="AF81" s="89" t="str">
        <f>IF($AF$66&gt;0,AF79+1,"")</f>
        <v/>
      </c>
      <c r="AG81" s="90" t="str">
        <f>IF(AF81="","",CONCATENATE("01/01/",AF81))</f>
        <v/>
      </c>
      <c r="AH81" s="102" t="str">
        <f>IF(AF83="",IF(AF81="","",$L$30),(CONCATENATE("31/12/",AF81)))</f>
        <v/>
      </c>
      <c r="AI81" s="92" t="str">
        <f>IF(AF81&lt;&gt;"",$K$69/($L$30-$J$30)*(AH81-AG81),"")</f>
        <v/>
      </c>
      <c r="AJ81" s="100" t="e">
        <f ca="1">IF($AB$79=AB68,IF($J$69&gt;6,ROUND(VLOOKUP($AE$79,INDIRECT(VLOOKUP($AF81,$AG$22:$AI$62,3,0),1),2,0)/365*($AH81-$AG81+1)/6*$J$69,0),ROUND(VLOOKUP($AE$79,INDIRECT(VLOOKUP($AF81,$AG$22:$AI$62,3,0),1),2,0)/365*($AH81-$AG81+1),0)),ROUND(VLOOKUP($AE$79,INDIRECT(VLOOKUP($AF81,$AG$22:$AI$62,3,0),1),2,0)/365*($AH81-$AG81+1),0)*$H$69)</f>
        <v>#N/A</v>
      </c>
      <c r="AK81" s="100" t="e">
        <f ca="1">IF($AB$79=1,IF($J$69&gt;6,ROUND(VLOOKUP($AE$79,INDIRECT(VLOOKUP($AF81,$AG$22:$AI$62,3,0),1),3,0)/365*($AH81-$AG81+1)/6*$J$69,0),ROUND(VLOOKUP($AE$79,INDIRECT(VLOOKUP($AF81,$AG$22:$AI$62,3,0),1),3,0)/365*($AH81-$AG81+1),0)),ROUND(VLOOKUP($AE$79,INDIRECT(VLOOKUP($AF81,$AG$22:$AI$62,3,0),1),3,0)/365*($AH81-$AG81+1),0)*$H$69)</f>
        <v>#N/A</v>
      </c>
      <c r="AL81" s="100" t="e">
        <f ca="1">IF($AB$79=1,IF($J$69&gt;6,ROUND(VLOOKUP($AE$79,INDIRECT(VLOOKUP($AF81,$AG$22:$AI$62,3,0),1),4,0)/365*($AH81-$AG81+1)/6*$J$69,0),ROUND(VLOOKUP($AE$79,INDIRECT(VLOOKUP($AF81,$AG$22:$AI$62,3,0),1),4,0)/365*($AH81-$AG81+1),0)),ROUND(VLOOKUP($AE$79,INDIRECT(VLOOKUP($AF81,$AG$22:$AI$62,3,0),1),4,0)/365*($AH81-$AG81+1),0)*$H$69)</f>
        <v>#N/A</v>
      </c>
      <c r="AM81" s="100" t="e">
        <f ca="1">IF($AB$79=1,IF($J$69&gt;6,ROUND(VLOOKUP($AE$79,INDIRECT(VLOOKUP($AF81,$AG$22:$AI$62,3,0),1),5,0)/365*($AH81-$AG81+1)/6*$J$69,0),ROUND(VLOOKUP($AE$79,INDIRECT(VLOOKUP($AF81,$AG$22:$AI$62,3,0),1),5,0)/365*($AH81-$AG81+1),0)),ROUND(VLOOKUP($AE$79,INDIRECT(VLOOKUP($AF81,$AG$22:$AI$62,3,0),1),5,0)/365*($AH81-$AG81+1),0)*$H$69)</f>
        <v>#N/A</v>
      </c>
      <c r="AN81" s="100" t="e">
        <f ca="1">IF($AB$79=1,IF($J$69&gt;6,ROUND(VLOOKUP($AE$79,INDIRECT(VLOOKUP($AF81,$AG$22:$AI$62,3,0),1),6,0)/365*($AH81-$AG81+1)/6*$J$69,0),ROUND(VLOOKUP($AE$79,INDIRECT(VLOOKUP($AF81,$AG$22:$AI$62,3,0),1),6,0)/365*($AH81-$AG81+1),0)),ROUND(VLOOKUP($AE$79,INDIRECT(VLOOKUP($AF81,$AG$22:$AI$62,3,0),1),6,0)/365*($AH81-$AG81+1),0)*$H$69)</f>
        <v>#N/A</v>
      </c>
      <c r="AO81" s="100" t="e">
        <f ca="1">VLOOKUP($AE$79,INDIRECT(VLOOKUP(AF81,$AG$22:$AI$62,3,0),1),7,0)</f>
        <v>#N/A</v>
      </c>
      <c r="AP81" s="100" t="e">
        <f ca="1">VLOOKUP($AE$79,INDIRECT(VLOOKUP(AF81,$AG$22:$AI$62,3,0),1),8,0)</f>
        <v>#N/A</v>
      </c>
      <c r="AQ81" s="100" t="e">
        <f ca="1">VLOOKUP($AE$79,INDIRECT(VLOOKUP(AF81,$AG$22:$AI$62,3,0),1),9,0)</f>
        <v>#N/A</v>
      </c>
      <c r="AR81" s="100" t="e">
        <f ca="1">VLOOKUP($AE$79,INDIRECT(VLOOKUP(AF81,$AG$22:$AI$62,3,0),1),10,0)</f>
        <v>#N/A</v>
      </c>
      <c r="AS81" s="100" t="e">
        <f ca="1">VLOOKUP($AE$79,INDIRECT(VLOOKUP(AF81,$AG$22:$AI$62,3,0),1),11,0)</f>
        <v>#N/A</v>
      </c>
      <c r="AT81" s="100" t="e">
        <f ca="1">VLOOKUP($AE$79,INDIRECT(VLOOKUP(AF81,$AG$22:$AI$62,3,0),1),12,0)</f>
        <v>#N/A</v>
      </c>
      <c r="AU81" s="100" t="e">
        <f ca="1">VLOOKUP($AE$79,INDIRECT(VLOOKUP(AF81,$AG$22:$AI$62,3,0),1),13,0)</f>
        <v>#N/A</v>
      </c>
      <c r="AV81" s="100" t="e">
        <f ca="1">VLOOKUP($AE$79,INDIRECT(VLOOKUP(AF81,$AG$22:$AI$62,3,0),1),14,0)</f>
        <v>#N/A</v>
      </c>
      <c r="AW81" s="100" t="e">
        <f ca="1">VLOOKUP($AE$79,INDIRECT(VLOOKUP(AF81,$AG$22:$AI$62,3,0),1),15,0)</f>
        <v>#N/A</v>
      </c>
      <c r="AX81" s="100" t="e">
        <f ca="1">VLOOKUP($AE$79,INDIRECT(VLOOKUP(AF81,$AG$22:$AI$62,3,0),1),16,0)</f>
        <v>#N/A</v>
      </c>
      <c r="AY81" s="100" t="e">
        <f ca="1">VLOOKUP($AE$79,INDIRECT(VLOOKUP(AF81,$AG$22:$AI$62,3,0),1),17,0)</f>
        <v>#N/A</v>
      </c>
      <c r="AZ81" s="100" t="e">
        <f ca="1">VLOOKUP($AE$79,INDIRECT(VLOOKUP(AF81,$AG$22:$AI$62,3,0),1),18,0)</f>
        <v>#N/A</v>
      </c>
      <c r="BA81" s="100" t="e">
        <f ca="1">VLOOKUP($AE$79,INDIRECT(VLOOKUP(AF81,$AG$22:$AI$62,3,0),1),19,0)</f>
        <v>#N/A</v>
      </c>
      <c r="BB81" s="100" t="e">
        <f ca="1">VLOOKUP($AE$79,INDIRECT(VLOOKUP(AF81,$AG$22:$AI$62,3,0),1),20,0)</f>
        <v>#N/A</v>
      </c>
      <c r="BC81" s="100" t="e">
        <f ca="1">VLOOKUP($AE$79,INDIRECT(VLOOKUP(AF81,$AG$22:$AI$62,3,0),1),21,0)</f>
        <v>#N/A</v>
      </c>
      <c r="BD81" s="100" t="e">
        <f ca="1">VLOOKUP($AE$79,INDIRECT(VLOOKUP(AF81,$AG$22:$AI$62,3,0),1),22,0)</f>
        <v>#N/A</v>
      </c>
      <c r="BE81" s="100" t="e">
        <f ca="1">VLOOKUP($AE$79,INDIRECT(VLOOKUP(AF81,$AG$22:$AI$62,3,0),1),23,0)</f>
        <v>#N/A</v>
      </c>
      <c r="BF81" s="100" t="e">
        <f ca="1">VLOOKUP($AE$79,INDIRECT(VLOOKUP(AF81,$AG$22:$AI$62,3,0),1),24,0)</f>
        <v>#N/A</v>
      </c>
      <c r="BG81" s="100" t="e">
        <f ca="1">VLOOKUP($AE$79,INDIRECT(VLOOKUP(AF81,$AG$22:$AI$62,3,0),1),25,0)</f>
        <v>#N/A</v>
      </c>
      <c r="BH81" s="100" t="e">
        <f ca="1">VLOOKUP($AE$79,INDIRECT(VLOOKUP(AF81,$AG$22:$AI$62,3,0),1),26,0)</f>
        <v>#N/A</v>
      </c>
      <c r="BI81" s="100" t="e">
        <f ca="1">VLOOKUP($AE$79,INDIRECT(VLOOKUP(AF81,$AG$22:$AI$62,3,0),1),27,0)</f>
        <v>#N/A</v>
      </c>
      <c r="BJ81" s="100" t="e">
        <f ca="1">VLOOKUP($AE$79,INDIRECT(VLOOKUP(AF81,$AG$22:$AI$62,3,0),1),28,0)</f>
        <v>#N/A</v>
      </c>
      <c r="BK81" s="100" t="e">
        <f ca="1">VLOOKUP($AE$79,INDIRECT(VLOOKUP(AF81,$AG$22:$AI$62,3,0),1),29,0)</f>
        <v>#N/A</v>
      </c>
    </row>
    <row r="82" spans="1:69" ht="30.75" hidden="1" customHeight="1" outlineLevel="1" x14ac:dyDescent="0.3">
      <c r="A82" s="128"/>
      <c r="B82" s="128"/>
      <c r="C82" s="128"/>
      <c r="D82" s="128"/>
      <c r="E82" s="128"/>
      <c r="F82" s="128"/>
      <c r="G82" s="128"/>
      <c r="H82" s="167">
        <f>SUM(H68:H79)</f>
        <v>0</v>
      </c>
      <c r="I82" s="176"/>
      <c r="J82" s="167">
        <f>SUM(J68:J79)</f>
        <v>0</v>
      </c>
      <c r="K82" s="167" t="e">
        <f>SUM(K68:K79)</f>
        <v>#DIV/0!</v>
      </c>
      <c r="L82" s="168">
        <f t="shared" ref="L82:T82" ca="1" si="74">SUM(L68:L79)</f>
        <v>0</v>
      </c>
      <c r="M82" s="168">
        <f t="shared" ca="1" si="74"/>
        <v>0</v>
      </c>
      <c r="N82" s="168">
        <f t="shared" ca="1" si="74"/>
        <v>0</v>
      </c>
      <c r="O82" s="168">
        <f t="shared" ca="1" si="74"/>
        <v>0</v>
      </c>
      <c r="P82" s="168">
        <f t="shared" ca="1" si="74"/>
        <v>0</v>
      </c>
      <c r="Q82" s="169">
        <f t="shared" ca="1" si="74"/>
        <v>0</v>
      </c>
      <c r="R82" s="169">
        <f t="shared" ca="1" si="74"/>
        <v>0</v>
      </c>
      <c r="S82" s="170">
        <f t="shared" ca="1" si="74"/>
        <v>0</v>
      </c>
      <c r="T82" s="171">
        <f t="shared" ca="1" si="74"/>
        <v>0</v>
      </c>
      <c r="U82" s="197"/>
      <c r="V82" s="197"/>
      <c r="W82" s="197"/>
      <c r="X82" s="197"/>
      <c r="Y82" s="197"/>
      <c r="Z82" s="197"/>
      <c r="AA82" s="197"/>
      <c r="AB82" s="197"/>
      <c r="AC82" s="197"/>
      <c r="AF82" s="89"/>
      <c r="AG82" s="90"/>
      <c r="AH82" s="102"/>
      <c r="AI82" s="92"/>
      <c r="AJ82" t="e">
        <f ca="1">IF(AI81&gt;AJ81,AJ81,AI81)</f>
        <v>#N/A</v>
      </c>
      <c r="AK82" s="84" t="e">
        <f ca="1">IF($AI81&gt;AK81,AK81-AJ81,IF($AI81&lt;AJ81,0,$AI81-AJ81))</f>
        <v>#N/A</v>
      </c>
      <c r="AL82" s="84" t="e">
        <f ca="1">IF($AI81&gt;AL81,AL81-AK81,IF($AI81&lt;AK81,0,$AI81-AK81))</f>
        <v>#N/A</v>
      </c>
      <c r="AM82" s="84" t="e">
        <f ca="1">IF($AI81&gt;AM81,AM81-AL81,IF($AI81&lt;AL81,0,$AI81-AL81))</f>
        <v>#N/A</v>
      </c>
      <c r="AN82" s="84" t="e">
        <f ca="1">IF($AI81&gt;AN81,AN81-AM81,IF($AI81&lt;AM81,0,$AI81-AM81))</f>
        <v>#N/A</v>
      </c>
      <c r="AO82" s="84" t="e">
        <f ca="1">AO81*AJ82</f>
        <v>#N/A</v>
      </c>
      <c r="AP82" s="84" t="e">
        <f ca="1">AP81*AK82</f>
        <v>#N/A</v>
      </c>
      <c r="AQ82" s="84" t="e">
        <f t="shared" ref="AQ82" ca="1" si="75">AQ81*AL82</f>
        <v>#N/A</v>
      </c>
      <c r="AR82" s="84" t="e">
        <f t="shared" ref="AR82" ca="1" si="76">AR81*AM82</f>
        <v>#N/A</v>
      </c>
      <c r="AS82" s="84" t="e">
        <f t="shared" ref="AS82" ca="1" si="77">AS81*AN82</f>
        <v>#N/A</v>
      </c>
      <c r="AT82" s="117" t="e">
        <f ca="1">ROUND(($AH81-$AG81+1),0)*(AT81/365)*$H$69</f>
        <v>#VALUE!</v>
      </c>
      <c r="AU82" s="115" t="e">
        <f ca="1">ROUND(($AH81-$AG81+1),0)*(AU81/365)*$AW$65*$H$69</f>
        <v>#VALUE!</v>
      </c>
      <c r="AV82" s="115" t="e">
        <f ca="1">ROUND(($AH81-$AG81+1),0)*(AV81/365)*$AX$65*$H$69</f>
        <v>#VALUE!</v>
      </c>
      <c r="AW82" s="115" t="e">
        <f ca="1">AW81*$AI81*$AW$65</f>
        <v>#N/A</v>
      </c>
      <c r="AX82" s="115" t="e">
        <f ca="1">AX81*$AI81*$AX$65</f>
        <v>#N/A</v>
      </c>
      <c r="AY82" s="115" t="e">
        <f ca="1">AY81*AJ82</f>
        <v>#N/A</v>
      </c>
      <c r="AZ82" s="115" t="e">
        <f t="shared" ref="AZ82" ca="1" si="78">AZ81*AK82</f>
        <v>#N/A</v>
      </c>
      <c r="BA82" s="115" t="e">
        <f t="shared" ref="BA82" ca="1" si="79">BA81*AL82</f>
        <v>#N/A</v>
      </c>
      <c r="BB82" s="115" t="e">
        <f t="shared" ref="BB82" ca="1" si="80">BB81*AM82</f>
        <v>#N/A</v>
      </c>
      <c r="BC82" s="115" t="e">
        <f t="shared" ref="BC82" ca="1" si="81">BC81*AN82</f>
        <v>#N/A</v>
      </c>
      <c r="BD82" s="117" t="e">
        <f ca="1">ROUND(($AH81-$AG81+1),0)*(BD81/365)*$H$69</f>
        <v>#VALUE!</v>
      </c>
      <c r="BE82" s="117" t="e">
        <f ca="1">ROUND(($AH81-$AG81+1),0)*(BE81/365)*$AW$65*$H$69</f>
        <v>#VALUE!</v>
      </c>
      <c r="BF82" s="117" t="e">
        <f ca="1">ROUND(($AH81-$AG81+1),0)*(BF81/365)*$AX$65*$H$69</f>
        <v>#VALUE!</v>
      </c>
      <c r="BG82" s="115" t="e">
        <f ca="1">BG81*$AI81*$AW$65</f>
        <v>#N/A</v>
      </c>
      <c r="BH82" s="115" t="e">
        <f ca="1">BH81*$AI81*$AX$65</f>
        <v>#N/A</v>
      </c>
      <c r="BI82" t="e">
        <f ca="1">$AI81*BI81*$BI$65</f>
        <v>#VALUE!</v>
      </c>
      <c r="BJ82" t="e">
        <f ca="1">$AI81*BJ81*$BJ$65</f>
        <v>#VALUE!</v>
      </c>
      <c r="BK82" t="e">
        <f ca="1">IF(AF81&gt;2019,$AI81*BK81*$BK$65,$AI81*BK81*1)</f>
        <v>#VALUE!</v>
      </c>
      <c r="BM82" s="115">
        <f ca="1">IFERROR(SUM(AO82:AS82,AY82:BC82),0)</f>
        <v>0</v>
      </c>
      <c r="BN82" s="115">
        <f ca="1">IFERROR(SUM(AW82,BG82),0)</f>
        <v>0</v>
      </c>
      <c r="BO82" s="115">
        <f ca="1">IFERROR(SUM(AX82,BH82),0)</f>
        <v>0</v>
      </c>
      <c r="BP82" s="115">
        <f ca="1">IFERROR(SUM(AT82:AV82,BD82:BF82),0)</f>
        <v>0</v>
      </c>
      <c r="BQ82" s="115">
        <f ca="1">IFERROR(SUM(BI82:BK82),0)</f>
        <v>0</v>
      </c>
    </row>
    <row r="83" spans="1:69" hidden="1" outlineLevel="1" x14ac:dyDescent="0.3">
      <c r="A83" s="128"/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  <c r="AA83" s="128"/>
      <c r="AB83" s="128"/>
      <c r="AC83" s="128"/>
      <c r="AF83" s="89" t="str">
        <f>IF($AF$66&gt;1,AF81+1,"")</f>
        <v/>
      </c>
      <c r="AG83" s="90" t="str">
        <f t="shared" ref="AG83" si="82">IF(AF83="","",CONCATENATE("01/01/",AF83))</f>
        <v/>
      </c>
      <c r="AH83" s="102" t="str">
        <f>IF(AF85="",IF(AF83="","",$L$30),(CONCATENATE("31/12/",AF83)))</f>
        <v/>
      </c>
      <c r="AI83" s="92" t="str">
        <f>IF(AF83&lt;&gt;"",$K$69/($L$30-$J$30)*(AH83-AG83),"")</f>
        <v/>
      </c>
      <c r="AJ83" s="100" t="e">
        <f ca="1">IF($AB$79=AB70,IF($J$69&gt;6,ROUND(VLOOKUP($AE$79,INDIRECT(VLOOKUP($AF83,$AG$22:$AI$62,3,0),1),2,0)/365*($AH83-$AG83+1)/6*$J$69,0),ROUND(VLOOKUP($AE$79,INDIRECT(VLOOKUP($AF83,$AG$22:$AI$62,3,0),1),2,0)/365*($AH83-$AG83+1),0)),ROUND(VLOOKUP($AE$79,INDIRECT(VLOOKUP($AF83,$AG$22:$AI$62,3,0),1),2,0)/365*($AH83-$AG83+1),0)*$H$69)</f>
        <v>#N/A</v>
      </c>
      <c r="AK83" s="100" t="e">
        <f ca="1">IF($AB$79=1,IF($J$69&gt;6,ROUND(VLOOKUP($AE$79,INDIRECT(VLOOKUP($AF83,$AG$22:$AI$62,3,0),1),3,0)/365*($AH83-$AG83+1)/6*$J$69,0),ROUND(VLOOKUP($AE$79,INDIRECT(VLOOKUP($AF83,$AG$22:$AI$62,3,0),1),3,0)/365*($AH83-$AG83+1),0)),ROUND(VLOOKUP($AE$79,INDIRECT(VLOOKUP($AF83,$AG$22:$AI$62,3,0),1),3,0)/365*($AH83-$AG83+1),0)*$H$69)</f>
        <v>#N/A</v>
      </c>
      <c r="AL83" s="100" t="e">
        <f ca="1">IF($AB$79=1,IF($J$69&gt;6,ROUND(VLOOKUP($AE$79,INDIRECT(VLOOKUP($AF83,$AG$22:$AI$62,3,0),1),4,0)/365*($AH83-$AG83+1)/6*$J$69,0),ROUND(VLOOKUP($AE$79,INDIRECT(VLOOKUP($AF83,$AG$22:$AI$62,3,0),1),4,0)/365*($AH83-$AG83+1),0)),ROUND(VLOOKUP($AE$79,INDIRECT(VLOOKUP($AF83,$AG$22:$AI$62,3,0),1),4,0)/365*($AH83-$AG83+1),0)*$H$69)</f>
        <v>#N/A</v>
      </c>
      <c r="AM83" s="100" t="e">
        <f ca="1">IF($AB$79=1,IF($J$69&gt;6,ROUND(VLOOKUP($AE$79,INDIRECT(VLOOKUP($AF83,$AG$22:$AI$62,3,0),1),5,0)/365*($AH83-$AG83+1)/6*$J$69,0),ROUND(VLOOKUP($AE$79,INDIRECT(VLOOKUP($AF83,$AG$22:$AI$62,3,0),1),5,0)/365*($AH83-$AG83+1),0)),ROUND(VLOOKUP($AE$79,INDIRECT(VLOOKUP($AF83,$AG$22:$AI$62,3,0),1),5,0)/365*($AH83-$AG83+1),0)*$H$69)</f>
        <v>#N/A</v>
      </c>
      <c r="AN83" s="100" t="e">
        <f ca="1">IF($AB$79=1,IF($J$69&gt;6,ROUND(VLOOKUP($AE$79,INDIRECT(VLOOKUP($AF83,$AG$22:$AI$62,3,0),1),6,0)/365*($AH83-$AG83+1)/6*$J$69,0),ROUND(VLOOKUP($AE$79,INDIRECT(VLOOKUP($AF83,$AG$22:$AI$62,3,0),1),6,0)/365*($AH83-$AG83+1),0)),ROUND(VLOOKUP($AE$79,INDIRECT(VLOOKUP($AF83,$AG$22:$AI$62,3,0),1),6,0)/365*($AH83-$AG83+1),0)*$H$69)</f>
        <v>#N/A</v>
      </c>
      <c r="AO83" s="100" t="e">
        <f ca="1">VLOOKUP($AE$79,INDIRECT(VLOOKUP(AF83,$AG$22:$AI$62,3,0),1),7,0)</f>
        <v>#N/A</v>
      </c>
      <c r="AP83" s="100" t="e">
        <f ca="1">VLOOKUP($AE$79,INDIRECT(VLOOKUP(AF83,$AG$22:$AI$62,3,0),1),8,0)</f>
        <v>#N/A</v>
      </c>
      <c r="AQ83" s="100" t="e">
        <f ca="1">VLOOKUP($AE$79,INDIRECT(VLOOKUP(AF83,$AG$22:$AI$62,3,0),1),9,0)</f>
        <v>#N/A</v>
      </c>
      <c r="AR83" s="100" t="e">
        <f ca="1">VLOOKUP($AE$79,INDIRECT(VLOOKUP(AF83,$AG$22:$AI$62,3,0),1),10,0)</f>
        <v>#N/A</v>
      </c>
      <c r="AS83" s="100" t="e">
        <f ca="1">VLOOKUP($AE$79,INDIRECT(VLOOKUP(AF83,$AG$22:$AI$62,3,0),1),11,0)</f>
        <v>#N/A</v>
      </c>
      <c r="AT83" s="100" t="e">
        <f ca="1">VLOOKUP($AE$79,INDIRECT(VLOOKUP(AF83,$AG$22:$AI$62,3,0),1),12,0)</f>
        <v>#N/A</v>
      </c>
      <c r="AU83" s="100" t="e">
        <f ca="1">VLOOKUP($AE$79,INDIRECT(VLOOKUP(AF83,$AG$22:$AI$62,3,0),1),13,0)</f>
        <v>#N/A</v>
      </c>
      <c r="AV83" s="100" t="e">
        <f ca="1">VLOOKUP($AE$79,INDIRECT(VLOOKUP(AF83,$AG$22:$AI$62,3,0),1),14,0)</f>
        <v>#N/A</v>
      </c>
      <c r="AW83" s="100" t="e">
        <f ca="1">VLOOKUP($AE$79,INDIRECT(VLOOKUP(AF83,$AG$22:$AI$62,3,0),1),15,0)</f>
        <v>#N/A</v>
      </c>
      <c r="AX83" s="100" t="e">
        <f ca="1">VLOOKUP($AE$79,INDIRECT(VLOOKUP(AF83,$AG$22:$AI$62,3,0),1),16,0)</f>
        <v>#N/A</v>
      </c>
      <c r="AY83" s="100" t="e">
        <f ca="1">VLOOKUP($AE$79,INDIRECT(VLOOKUP(AF83,$AG$22:$AI$62,3,0),1),17,0)</f>
        <v>#N/A</v>
      </c>
      <c r="AZ83" s="100" t="e">
        <f ca="1">VLOOKUP($AE$79,INDIRECT(VLOOKUP(AF83,$AG$22:$AI$62,3,0),1),18,0)</f>
        <v>#N/A</v>
      </c>
      <c r="BA83" s="100" t="e">
        <f ca="1">VLOOKUP($AE$79,INDIRECT(VLOOKUP(AF83,$AG$22:$AI$62,3,0),1),19,0)</f>
        <v>#N/A</v>
      </c>
      <c r="BB83" s="100" t="e">
        <f ca="1">VLOOKUP($AE$79,INDIRECT(VLOOKUP(AF83,$AG$22:$AI$62,3,0),1),20,0)</f>
        <v>#N/A</v>
      </c>
      <c r="BC83" s="100" t="e">
        <f ca="1">VLOOKUP($AE$79,INDIRECT(VLOOKUP(AF83,$AG$22:$AI$62,3,0),1),21,0)</f>
        <v>#N/A</v>
      </c>
      <c r="BD83" s="100" t="e">
        <f ca="1">VLOOKUP($AE$79,INDIRECT(VLOOKUP(AF83,$AG$22:$AI$62,3,0),1),22,0)</f>
        <v>#N/A</v>
      </c>
      <c r="BE83" s="100" t="e">
        <f ca="1">VLOOKUP($AE$79,INDIRECT(VLOOKUP(AF83,$AG$22:$AI$62,3,0),1),23,0)</f>
        <v>#N/A</v>
      </c>
      <c r="BF83" s="100" t="e">
        <f ca="1">VLOOKUP($AE$79,INDIRECT(VLOOKUP(AF83,$AG$22:$AI$62,3,0),1),24,0)</f>
        <v>#N/A</v>
      </c>
      <c r="BG83" s="100" t="e">
        <f ca="1">VLOOKUP($AE$79,INDIRECT(VLOOKUP(AF83,$AG$22:$AI$62,3,0),1),25,0)</f>
        <v>#N/A</v>
      </c>
      <c r="BH83" s="100" t="e">
        <f ca="1">VLOOKUP($AE$79,INDIRECT(VLOOKUP(AF83,$AG$22:$AI$62,3,0),1),26,0)</f>
        <v>#N/A</v>
      </c>
      <c r="BI83" s="100" t="e">
        <f ca="1">VLOOKUP($AE$79,INDIRECT(VLOOKUP(AF83,$AG$22:$AI$62,3,0),1),27,0)</f>
        <v>#N/A</v>
      </c>
      <c r="BJ83" s="100" t="e">
        <f ca="1">VLOOKUP($AE$79,INDIRECT(VLOOKUP(AF83,$AG$22:$AI$62,3,0),1),28,0)</f>
        <v>#N/A</v>
      </c>
      <c r="BK83" s="100" t="e">
        <f ca="1">VLOOKUP($AE$79,INDIRECT(VLOOKUP(AF83,$AG$22:$AI$62,3,0),1),29,0)</f>
        <v>#N/A</v>
      </c>
    </row>
    <row r="84" spans="1:69" ht="15" hidden="1" outlineLevel="1" thickBot="1" x14ac:dyDescent="0.35">
      <c r="A84" s="128"/>
      <c r="B84" s="128"/>
      <c r="C84" s="128"/>
      <c r="D84" s="128"/>
      <c r="E84" s="128"/>
      <c r="F84" s="128"/>
      <c r="G84" s="128"/>
      <c r="H84" s="128"/>
      <c r="I84" s="128" t="s">
        <v>225</v>
      </c>
      <c r="J84" s="128"/>
      <c r="K84" s="128"/>
      <c r="L84" s="128"/>
      <c r="M84" s="128"/>
      <c r="N84" s="128"/>
      <c r="O84" s="128"/>
      <c r="P84" s="128"/>
      <c r="Q84" s="128">
        <f>+R55</f>
        <v>0</v>
      </c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  <c r="AC84" s="128"/>
      <c r="AF84" s="89"/>
      <c r="AG84" s="90"/>
      <c r="AH84" s="102"/>
      <c r="AI84" s="92"/>
      <c r="AJ84" t="e">
        <f ca="1">IF(AI83&gt;AJ83,AJ83,AI83)</f>
        <v>#N/A</v>
      </c>
      <c r="AK84" s="84" t="e">
        <f ca="1">IF($AI83&gt;AK83,AK83-AJ83,IF($AI83&lt;AJ83,0,$AI83-AJ83))</f>
        <v>#N/A</v>
      </c>
      <c r="AL84" s="84" t="e">
        <f ca="1">IF($AI83&gt;AL83,AL83-AK83,IF($AI83&lt;AK83,0,$AI83-AK83))</f>
        <v>#N/A</v>
      </c>
      <c r="AM84" s="84" t="e">
        <f ca="1">IF($AI83&gt;AM83,AM83-AL83,IF($AI83&lt;AL83,0,$AI83-AL83))</f>
        <v>#N/A</v>
      </c>
      <c r="AN84" s="84" t="e">
        <f ca="1">IF($AI83&gt;AN83,AN83-AM83,IF($AI83&lt;AM83,0,$AI83-AM83))</f>
        <v>#N/A</v>
      </c>
      <c r="AO84" s="84" t="e">
        <f ca="1">AO83*AJ84</f>
        <v>#N/A</v>
      </c>
      <c r="AP84" s="84" t="e">
        <f ca="1">AP83*AK84</f>
        <v>#N/A</v>
      </c>
      <c r="AQ84" s="84" t="e">
        <f t="shared" ref="AQ84" ca="1" si="83">AQ83*AL84</f>
        <v>#N/A</v>
      </c>
      <c r="AR84" s="84" t="e">
        <f t="shared" ref="AR84" ca="1" si="84">AR83*AM84</f>
        <v>#N/A</v>
      </c>
      <c r="AS84" s="84" t="e">
        <f t="shared" ref="AS84" ca="1" si="85">AS83*AN84</f>
        <v>#N/A</v>
      </c>
      <c r="AT84" s="117" t="e">
        <f ca="1">ROUND(($AH83-$AG83+1),0)*(AT83/365)*$H$69</f>
        <v>#VALUE!</v>
      </c>
      <c r="AU84" s="115" t="e">
        <f ca="1">ROUND(($AH83-$AG83+1),0)*(AU83/365)*$AW$65*$H$69</f>
        <v>#VALUE!</v>
      </c>
      <c r="AV84" s="115" t="e">
        <f ca="1">ROUND(($AH83-$AG83+1),0)*(AV83/365)*$AX$65*$H$69</f>
        <v>#VALUE!</v>
      </c>
      <c r="AW84" s="115" t="e">
        <f ca="1">AW83*$AI83*$AW$65</f>
        <v>#N/A</v>
      </c>
      <c r="AX84" s="115" t="e">
        <f ca="1">AX83*$AI83*$AX$65</f>
        <v>#N/A</v>
      </c>
      <c r="AY84" s="115" t="e">
        <f ca="1">AY83*AJ84</f>
        <v>#N/A</v>
      </c>
      <c r="AZ84" s="115" t="e">
        <f t="shared" ref="AZ84" ca="1" si="86">AZ83*AK84</f>
        <v>#N/A</v>
      </c>
      <c r="BA84" s="115" t="e">
        <f t="shared" ref="BA84" ca="1" si="87">BA83*AL84</f>
        <v>#N/A</v>
      </c>
      <c r="BB84" s="115" t="e">
        <f t="shared" ref="BB84" ca="1" si="88">BB83*AM84</f>
        <v>#N/A</v>
      </c>
      <c r="BC84" s="115" t="e">
        <f t="shared" ref="BC84" ca="1" si="89">BC83*AN84</f>
        <v>#N/A</v>
      </c>
      <c r="BD84" s="117" t="e">
        <f ca="1">ROUND(($AH83-$AG83+1),0)*(BD83/365)*$H$69</f>
        <v>#VALUE!</v>
      </c>
      <c r="BE84" s="117" t="e">
        <f ca="1">ROUND(($AH83-$AG83+1),0)*(BE83/365)*$AW$65*$H$69</f>
        <v>#VALUE!</v>
      </c>
      <c r="BF84" s="117" t="e">
        <f ca="1">ROUND(($AH83-$AG83+1),0)*(BF83/365)*$AX$65*$H$69</f>
        <v>#VALUE!</v>
      </c>
      <c r="BG84" s="115" t="e">
        <f ca="1">BG83*$AI83*$AW$65</f>
        <v>#N/A</v>
      </c>
      <c r="BH84" s="115" t="e">
        <f ca="1">BH83*$AI83*$AX$65</f>
        <v>#N/A</v>
      </c>
      <c r="BI84" t="e">
        <f ca="1">$AI83*BI83*$BI$65</f>
        <v>#VALUE!</v>
      </c>
      <c r="BJ84" t="e">
        <f ca="1">$AI83*BJ83*$BJ$65</f>
        <v>#VALUE!</v>
      </c>
      <c r="BK84" t="e">
        <f ca="1">IF(AF83&gt;2019,$AI83*BK83*$BK$65,$AI83*BK83*1)</f>
        <v>#VALUE!</v>
      </c>
      <c r="BM84" s="115">
        <f ca="1">IFERROR(SUM(AO84:AS84,AY84:BC84),0)</f>
        <v>0</v>
      </c>
      <c r="BN84" s="115">
        <f ca="1">IFERROR(SUM(AW84,BG84),0)</f>
        <v>0</v>
      </c>
      <c r="BO84" s="115">
        <f ca="1">IFERROR(SUM(AX84,BH84),0)</f>
        <v>0</v>
      </c>
      <c r="BP84" s="115">
        <f ca="1">IFERROR(SUM(AT84:AV84,BD84:BF84),0)</f>
        <v>0</v>
      </c>
      <c r="BQ84" s="115">
        <f ca="1">IFERROR(SUM(BI84:BK84),0)</f>
        <v>0</v>
      </c>
    </row>
    <row r="85" spans="1:69" ht="15" hidden="1" outlineLevel="1" thickTop="1" x14ac:dyDescent="0.3">
      <c r="A85" s="128"/>
      <c r="B85" s="128"/>
      <c r="C85" s="128"/>
      <c r="D85" s="128"/>
      <c r="E85" s="128"/>
      <c r="F85" s="128"/>
      <c r="G85" s="128"/>
      <c r="H85" s="128"/>
      <c r="I85" s="156" t="s">
        <v>165</v>
      </c>
      <c r="J85" s="156"/>
      <c r="K85" s="156"/>
      <c r="L85" s="156"/>
      <c r="M85" s="156"/>
      <c r="N85" s="156"/>
      <c r="O85" s="156"/>
      <c r="P85" s="156"/>
      <c r="Q85" s="156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28"/>
      <c r="AC85" s="128"/>
      <c r="AD85" s="96"/>
      <c r="AF85" s="89" t="str">
        <f>IF($AF$66&gt;2,AF83+1,"")</f>
        <v/>
      </c>
      <c r="AG85" s="90" t="str">
        <f t="shared" ref="AG85" si="90">IF(AF85="","",CONCATENATE("01/01/",AF85))</f>
        <v/>
      </c>
      <c r="AH85" s="102" t="str">
        <f>IF(AF87="",IF(AF85="","",$L$30),(CONCATENATE("31/12/",AF85)))</f>
        <v/>
      </c>
      <c r="AI85" s="92" t="str">
        <f>IF(AF85&lt;&gt;"",$K$69/($L$30-$J$30)*(AH85-AG85),"")</f>
        <v/>
      </c>
      <c r="AJ85" s="100" t="e">
        <f ca="1">IF($AB$79=AB72,IF($J$69&gt;6,ROUND(VLOOKUP($AE$79,INDIRECT(VLOOKUP($AF85,$AG$22:$AI$62,3,0),1),2,0)/365*($AH85-$AG85+1)/6*$J$69,0),ROUND(VLOOKUP($AE$79,INDIRECT(VLOOKUP($AF85,$AG$22:$AI$62,3,0),1),2,0)/365*($AH85-$AG85+1),0)),ROUND(VLOOKUP($AE$79,INDIRECT(VLOOKUP($AF85,$AG$22:$AI$62,3,0),1),2,0)/365*($AH85-$AG85+1),0)*$H$69)</f>
        <v>#N/A</v>
      </c>
      <c r="AK85" s="100" t="e">
        <f ca="1">IF($AB$79=1,IF($J$69&gt;6,ROUND(VLOOKUP($AE$79,INDIRECT(VLOOKUP($AF85,$AG$22:$AI$62,3,0),1),3,0)/365*($AH85-$AG85+1)/6*$J$69,0),ROUND(VLOOKUP($AE$79,INDIRECT(VLOOKUP($AF85,$AG$22:$AI$62,3,0),1),3,0)/365*($AH85-$AG85+1),0)),ROUND(VLOOKUP($AE$79,INDIRECT(VLOOKUP($AF85,$AG$22:$AI$62,3,0),1),3,0)/365*($AH85-$AG85+1),0)*$H$69)</f>
        <v>#N/A</v>
      </c>
      <c r="AL85" s="100" t="e">
        <f ca="1">IF($AB$79=1,IF($J$69&gt;6,ROUND(VLOOKUP($AE$79,INDIRECT(VLOOKUP($AF85,$AG$22:$AI$62,3,0),1),4,0)/365*($AH85-$AG85+1)/6*$J$69,0),ROUND(VLOOKUP($AE$79,INDIRECT(VLOOKUP($AF85,$AG$22:$AI$62,3,0),1),4,0)/365*($AH85-$AG85+1),0)),ROUND(VLOOKUP($AE$79,INDIRECT(VLOOKUP($AF85,$AG$22:$AI$62,3,0),1),4,0)/365*($AH85-$AG85+1),0)*$H$69)</f>
        <v>#N/A</v>
      </c>
      <c r="AM85" s="100" t="e">
        <f ca="1">IF($AB$79=1,IF($J$69&gt;6,ROUND(VLOOKUP($AE$79,INDIRECT(VLOOKUP($AF85,$AG$22:$AI$62,3,0),1),5,0)/365*($AH85-$AG85+1)/6*$J$69,0),ROUND(VLOOKUP($AE$79,INDIRECT(VLOOKUP($AF85,$AG$22:$AI$62,3,0),1),5,0)/365*($AH85-$AG85+1),0)),ROUND(VLOOKUP($AE$79,INDIRECT(VLOOKUP($AF85,$AG$22:$AI$62,3,0),1),5,0)/365*($AH85-$AG85+1),0)*$H$69)</f>
        <v>#N/A</v>
      </c>
      <c r="AN85" s="100" t="e">
        <f ca="1">IF($AB$79=1,IF($J$69&gt;6,ROUND(VLOOKUP($AE$79,INDIRECT(VLOOKUP($AF85,$AG$22:$AI$62,3,0),1),6,0)/365*($AH85-$AG85+1)/6*$J$69,0),ROUND(VLOOKUP($AE$79,INDIRECT(VLOOKUP($AF85,$AG$22:$AI$62,3,0),1),6,0)/365*($AH85-$AG85+1),0)),ROUND(VLOOKUP($AE$79,INDIRECT(VLOOKUP($AF85,$AG$22:$AI$62,3,0),1),6,0)/365*($AH85-$AG85+1),0)*$H$69)</f>
        <v>#N/A</v>
      </c>
      <c r="AO85" s="100" t="e">
        <f ca="1">VLOOKUP($AE$79,INDIRECT(VLOOKUP(AF85,$AG$22:$AI$62,3,0),1),7,0)</f>
        <v>#N/A</v>
      </c>
      <c r="AP85" s="100" t="e">
        <f ca="1">VLOOKUP($AE$79,INDIRECT(VLOOKUP(AF85,$AG$22:$AI$62,3,0),1),8,0)</f>
        <v>#N/A</v>
      </c>
      <c r="AQ85" s="100" t="e">
        <f ca="1">VLOOKUP($AE$79,INDIRECT(VLOOKUP(AF85,$AG$22:$AI$62,3,0),1),9,0)</f>
        <v>#N/A</v>
      </c>
      <c r="AR85" s="100" t="e">
        <f ca="1">VLOOKUP($AE$79,INDIRECT(VLOOKUP(AF85,$AG$22:$AI$62,3,0),1),10,0)</f>
        <v>#N/A</v>
      </c>
      <c r="AS85" s="100" t="e">
        <f ca="1">VLOOKUP($AE$79,INDIRECT(VLOOKUP(AF85,$AG$22:$AI$62,3,0),1),11,0)</f>
        <v>#N/A</v>
      </c>
      <c r="AT85" s="100" t="e">
        <f ca="1">VLOOKUP($AE$79,INDIRECT(VLOOKUP(AF85,$AG$22:$AI$62,3,0),1),12,0)</f>
        <v>#N/A</v>
      </c>
      <c r="AU85" s="100" t="e">
        <f ca="1">VLOOKUP($AE$79,INDIRECT(VLOOKUP(AF85,$AG$22:$AI$62,3,0),1),13,0)</f>
        <v>#N/A</v>
      </c>
      <c r="AV85" s="100" t="e">
        <f ca="1">VLOOKUP($AE$79,INDIRECT(VLOOKUP(AF85,$AG$22:$AI$62,3,0),1),14,0)</f>
        <v>#N/A</v>
      </c>
      <c r="AW85" s="100" t="e">
        <f ca="1">VLOOKUP($AE$79,INDIRECT(VLOOKUP(AF85,$AG$22:$AI$62,3,0),1),15,0)</f>
        <v>#N/A</v>
      </c>
      <c r="AX85" s="100" t="e">
        <f ca="1">VLOOKUP($AE$79,INDIRECT(VLOOKUP(AF85,$AG$22:$AI$62,3,0),1),16,0)</f>
        <v>#N/A</v>
      </c>
      <c r="AY85" s="100" t="e">
        <f ca="1">VLOOKUP($AE$79,INDIRECT(VLOOKUP(AF85,$AG$22:$AI$62,3,0),1),17,0)</f>
        <v>#N/A</v>
      </c>
      <c r="AZ85" s="100" t="e">
        <f ca="1">VLOOKUP($AE$79,INDIRECT(VLOOKUP(AF85,$AG$22:$AI$62,3,0),1),18,0)</f>
        <v>#N/A</v>
      </c>
      <c r="BA85" s="100" t="e">
        <f ca="1">VLOOKUP($AE$79,INDIRECT(VLOOKUP(AF85,$AG$22:$AI$62,3,0),1),19,0)</f>
        <v>#N/A</v>
      </c>
      <c r="BB85" s="100" t="e">
        <f ca="1">VLOOKUP($AE$79,INDIRECT(VLOOKUP(AF85,$AG$22:$AI$62,3,0),1),20,0)</f>
        <v>#N/A</v>
      </c>
      <c r="BC85" s="100" t="e">
        <f ca="1">VLOOKUP($AE$79,INDIRECT(VLOOKUP(AF85,$AG$22:$AI$62,3,0),1),21,0)</f>
        <v>#N/A</v>
      </c>
      <c r="BD85" s="100" t="e">
        <f ca="1">VLOOKUP($AE$79,INDIRECT(VLOOKUP(AF85,$AG$22:$AI$62,3,0),1),22,0)</f>
        <v>#N/A</v>
      </c>
      <c r="BE85" s="100" t="e">
        <f ca="1">VLOOKUP($AE$79,INDIRECT(VLOOKUP(AF85,$AG$22:$AI$62,3,0),1),23,0)</f>
        <v>#N/A</v>
      </c>
      <c r="BF85" s="100" t="e">
        <f ca="1">VLOOKUP($AE$79,INDIRECT(VLOOKUP(AF85,$AG$22:$AI$62,3,0),1),24,0)</f>
        <v>#N/A</v>
      </c>
      <c r="BG85" s="100" t="e">
        <f ca="1">VLOOKUP($AE$79,INDIRECT(VLOOKUP(AF85,$AG$22:$AI$62,3,0),1),25,0)</f>
        <v>#N/A</v>
      </c>
      <c r="BH85" s="100" t="e">
        <f ca="1">VLOOKUP($AE$79,INDIRECT(VLOOKUP(AF85,$AG$22:$AI$62,3,0),1),26,0)</f>
        <v>#N/A</v>
      </c>
      <c r="BI85" s="100" t="e">
        <f ca="1">VLOOKUP($AE$79,INDIRECT(VLOOKUP(AF85,$AG$22:$AI$62,3,0),1),27,0)</f>
        <v>#N/A</v>
      </c>
      <c r="BJ85" s="100" t="e">
        <f ca="1">VLOOKUP($AE$79,INDIRECT(VLOOKUP(AF85,$AG$22:$AI$62,3,0),1),28,0)</f>
        <v>#N/A</v>
      </c>
      <c r="BK85" s="100" t="e">
        <f ca="1">VLOOKUP($AE$79,INDIRECT(VLOOKUP(AF85,$AG$22:$AI$62,3,0),1),29,0)</f>
        <v>#N/A</v>
      </c>
    </row>
    <row r="86" spans="1:69" hidden="1" outlineLevel="1" x14ac:dyDescent="0.3">
      <c r="A86" s="128"/>
      <c r="B86" s="128"/>
      <c r="C86" s="128"/>
      <c r="D86" s="128"/>
      <c r="E86" s="128"/>
      <c r="F86" s="128"/>
      <c r="G86" s="128"/>
      <c r="H86" s="128"/>
      <c r="I86" s="156" t="s">
        <v>164</v>
      </c>
      <c r="J86" s="156"/>
      <c r="K86" s="156"/>
      <c r="L86" s="156"/>
      <c r="M86" s="156"/>
      <c r="N86" s="156"/>
      <c r="O86" s="156"/>
      <c r="P86" s="156"/>
      <c r="Q86" s="156">
        <f>+R56</f>
        <v>0</v>
      </c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  <c r="AC86" s="128"/>
      <c r="AF86" s="89"/>
      <c r="AG86" s="90"/>
      <c r="AH86" s="102"/>
      <c r="AI86" s="92"/>
      <c r="AJ86" t="e">
        <f ca="1">IF(AI85&gt;AJ85,AJ85,AI85)</f>
        <v>#N/A</v>
      </c>
      <c r="AK86" s="84" t="e">
        <f ca="1">IF($AI85&gt;AK85,AK85-AJ85,IF($AI85&lt;AJ85,0,$AI85-AJ85))</f>
        <v>#N/A</v>
      </c>
      <c r="AL86" s="84" t="e">
        <f ca="1">IF($AI85&gt;AL85,AL85-AK85,IF($AI85&lt;AK85,0,$AI85-AK85))</f>
        <v>#N/A</v>
      </c>
      <c r="AM86" s="84" t="e">
        <f ca="1">IF($AI85&gt;AM85,AM85-AL85,IF($AI85&lt;AL85,0,$AI85-AL85))</f>
        <v>#N/A</v>
      </c>
      <c r="AN86" s="84" t="e">
        <f ca="1">IF($AI85&gt;AN85,AN85-AM85,IF($AI85&lt;AM85,0,$AI85-AM85))</f>
        <v>#N/A</v>
      </c>
      <c r="AO86" s="84" t="e">
        <f ca="1">AO85*AJ86</f>
        <v>#N/A</v>
      </c>
      <c r="AP86" s="84" t="e">
        <f ca="1">AP85*AK86</f>
        <v>#N/A</v>
      </c>
      <c r="AQ86" s="84" t="e">
        <f t="shared" ref="AQ86" ca="1" si="91">AQ85*AL86</f>
        <v>#N/A</v>
      </c>
      <c r="AR86" s="84" t="e">
        <f t="shared" ref="AR86" ca="1" si="92">AR85*AM86</f>
        <v>#N/A</v>
      </c>
      <c r="AS86" s="84" t="e">
        <f t="shared" ref="AS86" ca="1" si="93">AS85*AN86</f>
        <v>#N/A</v>
      </c>
      <c r="AT86" s="117" t="e">
        <f ca="1">ROUND(($AH85-$AG85+1),0)*(AT85/365)*$H$69</f>
        <v>#VALUE!</v>
      </c>
      <c r="AU86" s="115" t="e">
        <f ca="1">ROUND(($AH85-$AG85+1),0)*(AU85/365)*$AW$65*$H$69</f>
        <v>#VALUE!</v>
      </c>
      <c r="AV86" s="115" t="e">
        <f ca="1">ROUND(($AH85-$AG85+1),0)*(AV85/365)*$AX$65*$H$69</f>
        <v>#VALUE!</v>
      </c>
      <c r="AW86" s="115" t="e">
        <f ca="1">AW85*$AI85*$AW$65</f>
        <v>#N/A</v>
      </c>
      <c r="AX86" s="115" t="e">
        <f ca="1">AX85*$AI85*$AX$65</f>
        <v>#N/A</v>
      </c>
      <c r="AY86" s="115" t="e">
        <f ca="1">AY85*AJ86</f>
        <v>#N/A</v>
      </c>
      <c r="AZ86" s="115" t="e">
        <f t="shared" ref="AZ86" ca="1" si="94">AZ85*AK86</f>
        <v>#N/A</v>
      </c>
      <c r="BA86" s="115" t="e">
        <f t="shared" ref="BA86" ca="1" si="95">BA85*AL86</f>
        <v>#N/A</v>
      </c>
      <c r="BB86" s="115" t="e">
        <f t="shared" ref="BB86" ca="1" si="96">BB85*AM86</f>
        <v>#N/A</v>
      </c>
      <c r="BC86" s="115" t="e">
        <f t="shared" ref="BC86" ca="1" si="97">BC85*AN86</f>
        <v>#N/A</v>
      </c>
      <c r="BD86" s="117" t="e">
        <f ca="1">ROUND(($AH85-$AG85+1),0)*(BD85/365)*$H$69</f>
        <v>#VALUE!</v>
      </c>
      <c r="BE86" s="117" t="e">
        <f ca="1">ROUND(($AH85-$AG85+1),0)*(BE85/365)*$AW$65*$H$69</f>
        <v>#VALUE!</v>
      </c>
      <c r="BF86" s="117" t="e">
        <f ca="1">ROUND(($AH85-$AG85+1),0)*(BF85/365)*$AX$65*$H$69</f>
        <v>#VALUE!</v>
      </c>
      <c r="BG86" s="115" t="e">
        <f ca="1">BG85*$AI85*$AW$65</f>
        <v>#N/A</v>
      </c>
      <c r="BH86" s="115" t="e">
        <f ca="1">BH85*$AI85*$AX$65</f>
        <v>#N/A</v>
      </c>
      <c r="BI86" t="e">
        <f ca="1">$AI85*BI85*$BI$65</f>
        <v>#VALUE!</v>
      </c>
      <c r="BJ86" t="e">
        <f ca="1">$AI85*BJ85*$BJ$65</f>
        <v>#VALUE!</v>
      </c>
      <c r="BK86" t="e">
        <f ca="1">IF(AF85&gt;2019,$AI85*BK85*$BK$65,$AI85*BK85*1)</f>
        <v>#VALUE!</v>
      </c>
      <c r="BM86" s="115">
        <f ca="1">IFERROR(SUM(AO86:AS86,AY86:BC86),0)</f>
        <v>0</v>
      </c>
      <c r="BN86" s="115">
        <f ca="1">IFERROR(SUM(AW86,BG86),0)</f>
        <v>0</v>
      </c>
      <c r="BO86" s="115">
        <f ca="1">IFERROR(SUM(AX86,BH86),0)</f>
        <v>0</v>
      </c>
      <c r="BP86" s="115">
        <f ca="1">IFERROR(SUM(AT86:AV86,BD86:BF86),0)</f>
        <v>0</v>
      </c>
      <c r="BQ86" s="115">
        <f ca="1">IFERROR(SUM(BI86:BK86),0)</f>
        <v>0</v>
      </c>
    </row>
    <row r="87" spans="1:69" ht="30.75" hidden="1" customHeight="1" outlineLevel="1" x14ac:dyDescent="0.3">
      <c r="A87" s="128"/>
      <c r="B87" s="128"/>
      <c r="C87" s="128"/>
      <c r="D87" s="128"/>
      <c r="E87" s="128"/>
      <c r="F87" s="128"/>
      <c r="G87" s="128"/>
      <c r="H87" s="167"/>
      <c r="I87" s="176"/>
      <c r="J87" s="167">
        <f>+J82</f>
        <v>0</v>
      </c>
      <c r="K87" s="198" t="e">
        <f t="shared" ref="K87:P87" si="98">+K82</f>
        <v>#DIV/0!</v>
      </c>
      <c r="L87" s="198">
        <f ca="1">+L82</f>
        <v>0</v>
      </c>
      <c r="M87" s="198">
        <f ca="1">+M82</f>
        <v>0</v>
      </c>
      <c r="N87" s="198">
        <f t="shared" ca="1" si="98"/>
        <v>0</v>
      </c>
      <c r="O87" s="198">
        <f t="shared" ca="1" si="98"/>
        <v>0</v>
      </c>
      <c r="P87" s="198">
        <f t="shared" ca="1" si="98"/>
        <v>0</v>
      </c>
      <c r="Q87" s="169">
        <f ca="1">SUM(Q82:Q86)</f>
        <v>0</v>
      </c>
      <c r="R87" s="169">
        <f t="shared" ref="R87" ca="1" si="99">ROUND(Q87*0.1,2)</f>
        <v>0</v>
      </c>
      <c r="S87" s="170">
        <f ca="1">Q87+R87</f>
        <v>0</v>
      </c>
      <c r="T87" s="171"/>
      <c r="U87" s="197"/>
      <c r="V87" s="197"/>
      <c r="W87" s="197"/>
      <c r="X87" s="197"/>
      <c r="Y87" s="197"/>
      <c r="Z87" s="197"/>
      <c r="AA87" s="197"/>
      <c r="AB87" s="197"/>
      <c r="AC87" s="197"/>
      <c r="AF87" s="89" t="str">
        <f>IF($AF$66&gt;3,AF85+1,"")</f>
        <v/>
      </c>
      <c r="AG87" s="90" t="str">
        <f t="shared" ref="AG87" si="100">IF(AF87="","",CONCATENATE("01/01/",AF87))</f>
        <v/>
      </c>
      <c r="AH87" s="102" t="str">
        <f>IF(AF89="",IF(AF87="","",$L$30),(CONCATENATE("31/12/",AF87)))</f>
        <v/>
      </c>
      <c r="AI87" s="92" t="str">
        <f>IF(AF87&lt;&gt;"",$K$69/($L$30-$J$30)*(AH87-AG87),"")</f>
        <v/>
      </c>
      <c r="AJ87" s="100" t="e">
        <f ca="1">IF($AB$79=AB74,IF($J$69&gt;6,ROUND(VLOOKUP($AE$79,INDIRECT(VLOOKUP($AF87,$AG$22:$AI$62,3,0),1),2,0)/365*($AH87-$AG87+1)/6*$J$69,0),ROUND(VLOOKUP($AE$79,INDIRECT(VLOOKUP($AF87,$AG$22:$AI$62,3,0),1),2,0)/365*($AH87-$AG87+1),0)),ROUND(VLOOKUP($AE$79,INDIRECT(VLOOKUP($AF87,$AG$22:$AI$62,3,0),1),2,0)/365*($AH87-$AG87+1),0)*$H$69)</f>
        <v>#N/A</v>
      </c>
      <c r="AK87" s="100" t="e">
        <f ca="1">IF($AB$79=1,IF($J$69&gt;6,ROUND(VLOOKUP($AE$79,INDIRECT(VLOOKUP($AF87,$AG$22:$AI$62,3,0),1),3,0)/365*($AH87-$AG87+1)/6*$J$69,0),ROUND(VLOOKUP($AE$79,INDIRECT(VLOOKUP($AF87,$AG$22:$AI$62,3,0),1),3,0)/365*($AH87-$AG87+1),0)),ROUND(VLOOKUP($AE$79,INDIRECT(VLOOKUP($AF87,$AG$22:$AI$62,3,0),1),3,0)/365*($AH87-$AG87+1),0)*$H$69)</f>
        <v>#N/A</v>
      </c>
      <c r="AL87" s="100" t="e">
        <f ca="1">IF($AB$79=1,IF($J$69&gt;6,ROUND(VLOOKUP($AE$79,INDIRECT(VLOOKUP($AF87,$AG$22:$AI$62,3,0),1),4,0)/365*($AH87-$AG87+1)/6*$J$69,0),ROUND(VLOOKUP($AE$79,INDIRECT(VLOOKUP($AF87,$AG$22:$AI$62,3,0),1),4,0)/365*($AH87-$AG87+1),0)),ROUND(VLOOKUP($AE$79,INDIRECT(VLOOKUP($AF87,$AG$22:$AI$62,3,0),1),4,0)/365*($AH87-$AG87+1),0)*$H$69)</f>
        <v>#N/A</v>
      </c>
      <c r="AM87" s="100" t="e">
        <f ca="1">IF($AB$79=1,IF($J$69&gt;6,ROUND(VLOOKUP($AE$79,INDIRECT(VLOOKUP($AF87,$AG$22:$AI$62,3,0),1),5,0)/365*($AH87-$AG87+1)/6*$J$69,0),ROUND(VLOOKUP($AE$79,INDIRECT(VLOOKUP($AF87,$AG$22:$AI$62,3,0),1),5,0)/365*($AH87-$AG87+1),0)),ROUND(VLOOKUP($AE$79,INDIRECT(VLOOKUP($AF87,$AG$22:$AI$62,3,0),1),5,0)/365*($AH87-$AG87+1),0)*$H$69)</f>
        <v>#N/A</v>
      </c>
      <c r="AN87" s="100" t="e">
        <f ca="1">IF($AB$79=1,IF($J$69&gt;6,ROUND(VLOOKUP($AE$79,INDIRECT(VLOOKUP($AF87,$AG$22:$AI$62,3,0),1),6,0)/365*($AH87-$AG87+1)/6*$J$69,0),ROUND(VLOOKUP($AE$79,INDIRECT(VLOOKUP($AF87,$AG$22:$AI$62,3,0),1),6,0)/365*($AH87-$AG87+1),0)),ROUND(VLOOKUP($AE$79,INDIRECT(VLOOKUP($AF87,$AG$22:$AI$62,3,0),1),6,0)/365*($AH87-$AG87+1),0)*$H$69)</f>
        <v>#N/A</v>
      </c>
      <c r="AO87" s="84" t="e">
        <f ca="1">VLOOKUP($AE$79,INDIRECT(VLOOKUP(AF87,$AG$22:$AI$62,3,0),1),7,0)</f>
        <v>#N/A</v>
      </c>
      <c r="AP87" s="84" t="e">
        <f ca="1">VLOOKUP($AE$79,INDIRECT(VLOOKUP(AF87,$AG$22:$AI$62,3,0),1),8,0)</f>
        <v>#N/A</v>
      </c>
      <c r="AQ87" s="84" t="e">
        <f ca="1">VLOOKUP($AE$79,INDIRECT(VLOOKUP(AF87,$AG$22:$AI$62,3,0),1),9,0)</f>
        <v>#N/A</v>
      </c>
      <c r="AR87" s="84" t="e">
        <f ca="1">VLOOKUP($AE$79,INDIRECT(VLOOKUP(AF87,$AG$22:$AI$62,3,0),1),10,0)</f>
        <v>#N/A</v>
      </c>
      <c r="AS87" s="84" t="e">
        <f ca="1">VLOOKUP($AE$79,INDIRECT(VLOOKUP(AF87,$AG$22:$AI$62,3,0),1),11,0)</f>
        <v>#N/A</v>
      </c>
      <c r="AT87" s="117" t="e">
        <f ca="1">VLOOKUP($AE$79,INDIRECT(VLOOKUP(AF87,$AG$22:$AI$62,3,0),1),12,0)</f>
        <v>#N/A</v>
      </c>
      <c r="AU87" s="115" t="e">
        <f ca="1">VLOOKUP($AE$79,INDIRECT(VLOOKUP(AF87,$AG$22:$AI$62,3,0),1),13,0)</f>
        <v>#N/A</v>
      </c>
      <c r="AV87" s="115" t="e">
        <f ca="1">VLOOKUP($AE$79,INDIRECT(VLOOKUP(AF87,$AG$22:$AI$62,3,0),1),14,0)</f>
        <v>#N/A</v>
      </c>
      <c r="AW87" s="115" t="e">
        <f ca="1">VLOOKUP($AE$79,INDIRECT(VLOOKUP(AF87,$AG$22:$AI$62,3,0),1),15,0)</f>
        <v>#N/A</v>
      </c>
      <c r="AX87" s="115" t="e">
        <f ca="1">VLOOKUP($AE$79,INDIRECT(VLOOKUP(AF87,$AG$22:$AI$62,3,0),1),16,0)</f>
        <v>#N/A</v>
      </c>
      <c r="AY87" s="115" t="e">
        <f ca="1">VLOOKUP($AE$79,INDIRECT(VLOOKUP(AF87,$AG$22:$AI$62,3,0),1),17,0)</f>
        <v>#N/A</v>
      </c>
      <c r="AZ87" s="115" t="e">
        <f ca="1">VLOOKUP($AE$79,INDIRECT(VLOOKUP(AF87,$AG$22:$AI$62,3,0),1),18,0)</f>
        <v>#N/A</v>
      </c>
      <c r="BA87" s="115" t="e">
        <f ca="1">VLOOKUP($AE$79,INDIRECT(VLOOKUP(AF87,$AG$22:$AI$62,3,0),1),19,0)</f>
        <v>#N/A</v>
      </c>
      <c r="BB87" s="115" t="e">
        <f ca="1">VLOOKUP($AE$79,INDIRECT(VLOOKUP(AF87,$AG$22:$AI$62,3,0),1),20,0)</f>
        <v>#N/A</v>
      </c>
      <c r="BC87" s="115" t="e">
        <f ca="1">VLOOKUP($AE$79,INDIRECT(VLOOKUP(AF87,$AG$22:$AI$62,3,0),1),21,0)</f>
        <v>#N/A</v>
      </c>
      <c r="BD87" s="117" t="e">
        <f ca="1">VLOOKUP($AE$79,INDIRECT(VLOOKUP(AF87,$AG$22:$AI$62,3,0),1),22,0)</f>
        <v>#N/A</v>
      </c>
      <c r="BE87" s="117" t="e">
        <f ca="1">VLOOKUP($AE$79,INDIRECT(VLOOKUP(AF87,$AG$22:$AI$62,3,0),1),23,0)</f>
        <v>#N/A</v>
      </c>
      <c r="BF87" s="117" t="e">
        <f ca="1">VLOOKUP($AE$79,INDIRECT(VLOOKUP(AF87,$AG$22:$AI$62,3,0),1),24,0)</f>
        <v>#N/A</v>
      </c>
      <c r="BG87" s="115" t="e">
        <f ca="1">VLOOKUP($AE$79,INDIRECT(VLOOKUP(AF87,$AG$22:$AI$62,3,0),1),25,0)</f>
        <v>#N/A</v>
      </c>
      <c r="BH87" s="115" t="e">
        <f ca="1">VLOOKUP($AE$79,INDIRECT(VLOOKUP(AF87,$AG$22:$AI$62,3,0),1),26,0)</f>
        <v>#N/A</v>
      </c>
      <c r="BI87" t="e">
        <f ca="1">VLOOKUP($AE$79,INDIRECT(VLOOKUP(AF87,$AG$22:$AI$62,3,0),1),27,0)</f>
        <v>#N/A</v>
      </c>
      <c r="BJ87" t="e">
        <f ca="1">VLOOKUP($AE$79,INDIRECT(VLOOKUP(AF87,$AG$22:$AI$62,3,0),1),28,0)</f>
        <v>#N/A</v>
      </c>
      <c r="BK87" t="e">
        <f ca="1">VLOOKUP($AE$79,INDIRECT(VLOOKUP(AF87,$AG$22:$AI$62,3,0),1),29,0)</f>
        <v>#N/A</v>
      </c>
      <c r="BM87" s="115"/>
      <c r="BN87" s="115"/>
      <c r="BO87" s="115"/>
      <c r="BP87" s="115"/>
      <c r="BQ87" s="115"/>
    </row>
    <row r="88" spans="1:69" hidden="1" outlineLevel="1" x14ac:dyDescent="0.3">
      <c r="A88" s="128"/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  <c r="AC88" s="128"/>
      <c r="AF88" s="89"/>
      <c r="AG88" s="90"/>
      <c r="AH88" s="102"/>
      <c r="AI88" s="92"/>
      <c r="AJ88" t="e">
        <f ca="1">IF(AI87&gt;AJ87,AJ87,AI87)</f>
        <v>#N/A</v>
      </c>
      <c r="AK88" s="84" t="e">
        <f ca="1">IF($AI87&gt;AK87,AK87-AJ87,IF($AI87&lt;AJ87,0,$AI87-AJ87))</f>
        <v>#N/A</v>
      </c>
      <c r="AL88" s="84" t="e">
        <f ca="1">IF($AI87&gt;AL87,AL87-AK87,IF($AI87&lt;AK87,0,$AI87-AK87))</f>
        <v>#N/A</v>
      </c>
      <c r="AM88" s="84" t="e">
        <f ca="1">IF($AI87&gt;AM87,AM87-AL87,IF($AI87&lt;AL87,0,$AI87-AL87))</f>
        <v>#N/A</v>
      </c>
      <c r="AN88" s="84" t="e">
        <f ca="1">IF($AI87&gt;AN87,AN87-AM87,IF($AI87&lt;AM87,0,$AI87-AM87))</f>
        <v>#N/A</v>
      </c>
      <c r="AO88" s="84" t="e">
        <f ca="1">AO87*AJ88</f>
        <v>#N/A</v>
      </c>
      <c r="AP88" s="84" t="e">
        <f ca="1">AP87*AK88</f>
        <v>#N/A</v>
      </c>
      <c r="AQ88" s="84" t="e">
        <f t="shared" ref="AQ88" ca="1" si="101">AQ87*AL88</f>
        <v>#N/A</v>
      </c>
      <c r="AR88" s="84" t="e">
        <f t="shared" ref="AR88" ca="1" si="102">AR87*AM88</f>
        <v>#N/A</v>
      </c>
      <c r="AS88" s="84" t="e">
        <f t="shared" ref="AS88" ca="1" si="103">AS87*AN88</f>
        <v>#N/A</v>
      </c>
      <c r="AT88" s="117" t="e">
        <f ca="1">ROUND(($AH87-$AG87+1),0)*(AT87/365)*$H$69</f>
        <v>#VALUE!</v>
      </c>
      <c r="AU88" s="115" t="e">
        <f ca="1">ROUND(($AH87-$AG87+1),0)*(AU87/365)*$AW$65*$H$69</f>
        <v>#VALUE!</v>
      </c>
      <c r="AV88" s="115" t="e">
        <f ca="1">ROUND(($AH87-$AG87+1),0)*(AV87/365)*$AX$65*$H$69</f>
        <v>#VALUE!</v>
      </c>
      <c r="AW88" s="115" t="e">
        <f ca="1">AW87*$AI87*$AW$65</f>
        <v>#N/A</v>
      </c>
      <c r="AX88" s="115" t="e">
        <f ca="1">AX87*$AI87*$AX$65</f>
        <v>#N/A</v>
      </c>
      <c r="AY88" s="115" t="e">
        <f ca="1">AY87*AJ88</f>
        <v>#N/A</v>
      </c>
      <c r="AZ88" s="115" t="e">
        <f t="shared" ref="AZ88" ca="1" si="104">AZ87*AK88</f>
        <v>#N/A</v>
      </c>
      <c r="BA88" s="115" t="e">
        <f t="shared" ref="BA88" ca="1" si="105">BA87*AL88</f>
        <v>#N/A</v>
      </c>
      <c r="BB88" s="115" t="e">
        <f t="shared" ref="BB88" ca="1" si="106">BB87*AM88</f>
        <v>#N/A</v>
      </c>
      <c r="BC88" s="115" t="e">
        <f t="shared" ref="BC88" ca="1" si="107">BC87*AN88</f>
        <v>#N/A</v>
      </c>
      <c r="BD88" s="117" t="e">
        <f ca="1">ROUND(($AH87-$AG87+1),0)*(BD87/365)*$H$69</f>
        <v>#VALUE!</v>
      </c>
      <c r="BE88" s="117" t="e">
        <f ca="1">ROUND(($AH87-$AG87+1),0)*(BE87/365)*$AW$65*$H$69</f>
        <v>#VALUE!</v>
      </c>
      <c r="BF88" s="117" t="e">
        <f ca="1">ROUND(($AH87-$AG87+1),0)*(BF87/365)*$AX$65*$H$69</f>
        <v>#VALUE!</v>
      </c>
      <c r="BG88" s="115" t="e">
        <f ca="1">BG87*$AI87*$AW$65</f>
        <v>#N/A</v>
      </c>
      <c r="BH88" s="115" t="e">
        <f ca="1">BH87*$AI87*$AX$65</f>
        <v>#N/A</v>
      </c>
      <c r="BI88" t="e">
        <f ca="1">$AI87*BI87*$BI$65</f>
        <v>#VALUE!</v>
      </c>
      <c r="BJ88" t="e">
        <f ca="1">$AI87*BJ87*$BJ$65</f>
        <v>#VALUE!</v>
      </c>
      <c r="BK88" t="e">
        <f ca="1">IF(AF87&gt;2019,$AI87*BK87*$BK$65,$AI87*BK87*1)</f>
        <v>#VALUE!</v>
      </c>
      <c r="BM88" s="115">
        <f ca="1">IFERROR(SUM(AO88:AS88,AY88:BC88),0)</f>
        <v>0</v>
      </c>
      <c r="BN88" s="115">
        <f ca="1">IFERROR(SUM(AW88,BG88),0)</f>
        <v>0</v>
      </c>
      <c r="BO88" s="115">
        <f ca="1">IFERROR(SUM(AX88,BH88),0)</f>
        <v>0</v>
      </c>
      <c r="BP88" s="115">
        <f ca="1">IFERROR(SUM(AT88:AV88,BD88:BF88),0)</f>
        <v>0</v>
      </c>
      <c r="BQ88" s="115">
        <f ca="1">IFERROR(SUM(BI88:BK88),0)</f>
        <v>0</v>
      </c>
    </row>
    <row r="89" spans="1:69" ht="15" hidden="1" outlineLevel="1" thickBot="1" x14ac:dyDescent="0.35">
      <c r="A89" s="128"/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28"/>
      <c r="AC89" s="128"/>
      <c r="AF89" s="89"/>
      <c r="AG89" s="90"/>
      <c r="AH89" s="102"/>
      <c r="AI89" s="92"/>
      <c r="AK89" s="84"/>
      <c r="AL89" s="84"/>
      <c r="AM89" s="84"/>
      <c r="AN89" s="84"/>
      <c r="AO89" s="84"/>
      <c r="AP89" s="84"/>
      <c r="AQ89" s="84"/>
      <c r="AR89" s="84"/>
      <c r="AS89" s="84"/>
      <c r="AT89" s="117"/>
      <c r="AU89" s="115"/>
      <c r="AV89" s="115"/>
      <c r="AW89" s="115"/>
      <c r="AX89" s="115"/>
      <c r="AY89" s="115"/>
      <c r="AZ89" s="115"/>
      <c r="BA89" s="115"/>
      <c r="BB89" s="115"/>
      <c r="BC89" s="115"/>
      <c r="BD89" s="117"/>
      <c r="BE89" s="117"/>
      <c r="BF89" s="117"/>
      <c r="BG89" s="115"/>
      <c r="BH89" s="115"/>
      <c r="BM89" s="115"/>
      <c r="BN89" s="115"/>
      <c r="BO89" s="115"/>
      <c r="BP89" s="115"/>
      <c r="BQ89" s="115"/>
    </row>
    <row r="90" spans="1:69" ht="15" hidden="1" outlineLevel="1" thickTop="1" x14ac:dyDescent="0.3">
      <c r="A90" s="128"/>
      <c r="B90" s="128"/>
      <c r="C90" s="128"/>
      <c r="D90" s="128"/>
      <c r="E90" s="128"/>
      <c r="F90" s="128"/>
      <c r="G90" s="128"/>
      <c r="H90" s="128"/>
      <c r="I90" s="199" t="s">
        <v>215</v>
      </c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96">
        <f>IFERROR(FIND($AB$67,AD90,1),0)</f>
        <v>0</v>
      </c>
      <c r="AC90" s="196"/>
      <c r="AD90">
        <f>+I70</f>
        <v>0</v>
      </c>
      <c r="AE90" t="e">
        <f>VLOOKUP(I70,$AD$22:$AE$66,2,0)</f>
        <v>#N/A</v>
      </c>
      <c r="AF90" s="97">
        <f>YEAR($J$30)</f>
        <v>1900</v>
      </c>
      <c r="AG90" s="91">
        <f>$J$30</f>
        <v>0</v>
      </c>
      <c r="AH90" s="101">
        <f>IF(AF92="",$L$30,(CONCATENATE("31/12/",AF90)))</f>
        <v>0</v>
      </c>
      <c r="AI90" s="99" t="e">
        <f>IF(AF90&lt;&gt;"",$K$70/($L$30-$J$30)*(AH90-AG90+1),"")</f>
        <v>#DIV/0!</v>
      </c>
      <c r="AJ90" s="100" t="e">
        <f ca="1">IF($AB$90=1,IF($J$70&gt;6,ROUND(VLOOKUP($AE$90,INDIRECT(VLOOKUP($AF90,$AG$22:$AI$62,3,0),1),2,0)/365*($AH90-$AG90+1)/6*$J$70,0),ROUND(VLOOKUP($AE$90,INDIRECT(VLOOKUP($AF90,$AG$22:$AI$62,3,0),1),2,0)/365*($AH90-$AG90+1),0)),ROUND(VLOOKUP($AE$90,INDIRECT(VLOOKUP($AF90,$AG$22:$AI$62,3,0),1),2,0)/365*($AH90-$AG90+1),0)*$H$70)</f>
        <v>#N/A</v>
      </c>
      <c r="AK90" s="100" t="e">
        <f ca="1">IF($AB$90=1,IF($J$70&gt;6,ROUND(VLOOKUP($AE$90,INDIRECT(VLOOKUP($AF90,$AG$22:$AI$62,3,0),1),3,0)/365*($AH90-$AG90+1)/6*$J$70,0),ROUND(VLOOKUP($AE$90,INDIRECT(VLOOKUP($AF90,$AG$22:$AI$62,3,0),1),3,0)/365*($AH90-$AG90+1),0)),ROUND(VLOOKUP($AE$90,INDIRECT(VLOOKUP($AF90,$AG$22:$AI$62,3,0),1),3,0)/365*($AH90-$AG90+1),0)*$H$70)</f>
        <v>#N/A</v>
      </c>
      <c r="AL90" s="100" t="e">
        <f ca="1">IF($AB$90=1,IF($J$70&gt;6,ROUND(VLOOKUP($AE$90,INDIRECT(VLOOKUP($AF90,$AG$22:$AI$62,3,0),1),4,0)/365*($AH90-$AG90+1)/6*$J$70,0),ROUND(VLOOKUP($AE$90,INDIRECT(VLOOKUP($AF90,$AG$22:$AI$62,3,0),1),4,0)/365*($AH90-$AG90+1),0)),ROUND(VLOOKUP($AE$90,INDIRECT(VLOOKUP($AF90,$AG$22:$AI$62,3,0),1),4,0)/365*($AH90-$AG90+1),0)*$H$70)</f>
        <v>#N/A</v>
      </c>
      <c r="AM90" s="100" t="e">
        <f ca="1">IF($AB$90=1,IF($J$70&gt;6,ROUND(VLOOKUP($AE$90,INDIRECT(VLOOKUP($AF90,$AG$22:$AI$62,3,0),1),5,0)/365*($AH90-$AG90+1)/6*$J$70,0),ROUND(VLOOKUP($AE$90,INDIRECT(VLOOKUP($AF90,$AG$22:$AI$62,3,0),1),5,0)/365*($AH90-$AG90+1),0)),ROUND(VLOOKUP($AE$90,INDIRECT(VLOOKUP($AF90,$AG$22:$AI$62,3,0),1),5,0)/365*($AH90-$AG90+1),0)*$H$70)</f>
        <v>#N/A</v>
      </c>
      <c r="AN90" s="100" t="e">
        <f ca="1">IF($AB$90=1,IF($J$70&gt;6,ROUND(VLOOKUP($AE$90,INDIRECT(VLOOKUP($AF90,$AG$22:$AI$62,3,0),1),6,0)/365*($AH90-$AG90+1)/6*$J$70,0),ROUND(VLOOKUP($AE$90,INDIRECT(VLOOKUP($AF90,$AG$22:$AI$62,3,0),1),6,0)/365*($AH90-$AG90+1),0)),ROUND(VLOOKUP($AE$90,INDIRECT(VLOOKUP($AF90,$AG$22:$AI$62,3,0),1),6,0)/365*($AH90-$AG90+1),0)*$H$70)</f>
        <v>#N/A</v>
      </c>
      <c r="AO90" s="100" t="e">
        <f ca="1">VLOOKUP($AE$90,INDIRECT(VLOOKUP(AF90,$AG$22:$AI$62,3,0),1),7,0)</f>
        <v>#N/A</v>
      </c>
      <c r="AP90" s="100" t="e">
        <f ca="1">VLOOKUP($AE$90,INDIRECT(VLOOKUP(AF90,$AG$22:$AI$62,3,0),1),8,0)</f>
        <v>#N/A</v>
      </c>
      <c r="AQ90" s="100" t="e">
        <f ca="1">VLOOKUP($AE$90,INDIRECT(VLOOKUP(AF90,$AG$22:$AI$62,3,0),1),9,0)</f>
        <v>#N/A</v>
      </c>
      <c r="AR90" s="100" t="e">
        <f ca="1">VLOOKUP($AE$90,INDIRECT(VLOOKUP(AF90,$AG$22:$AI$62,3,0),1),10,0)</f>
        <v>#N/A</v>
      </c>
      <c r="AS90" s="100" t="e">
        <f ca="1">VLOOKUP($AE$90,INDIRECT(VLOOKUP(AF90,$AG$22:$AI$62,3,0),1),11,0)</f>
        <v>#N/A</v>
      </c>
      <c r="AT90" s="100" t="e">
        <f ca="1">VLOOKUP($AE$90,INDIRECT(VLOOKUP(AF90,$AG$22:$AI$62,3,0),1),12,0)</f>
        <v>#N/A</v>
      </c>
      <c r="AU90" s="100" t="e">
        <f ca="1">VLOOKUP($AE$90,INDIRECT(VLOOKUP(AF90,$AG$22:$AI$62,3,0),1),13,0)</f>
        <v>#N/A</v>
      </c>
      <c r="AV90" s="100" t="e">
        <f ca="1">VLOOKUP($AE$90,INDIRECT(VLOOKUP(AF90,$AG$22:$AI$62,3,0),1),14,0)</f>
        <v>#N/A</v>
      </c>
      <c r="AW90" s="100" t="e">
        <f ca="1">VLOOKUP($AE$90,INDIRECT(VLOOKUP(AF90,$AG$22:$AI$62,3,0),1),15,0)</f>
        <v>#N/A</v>
      </c>
      <c r="AX90" s="100" t="e">
        <f ca="1">VLOOKUP($AE$90,INDIRECT(VLOOKUP(AF90,$AG$22:$AI$62,3,0),1),16,0)</f>
        <v>#N/A</v>
      </c>
      <c r="AY90" s="100" t="e">
        <f ca="1">VLOOKUP($AE$90,INDIRECT(VLOOKUP(AF90,$AG$22:$AI$62,3,0),1),17,0)</f>
        <v>#N/A</v>
      </c>
      <c r="AZ90" s="100" t="e">
        <f ca="1">VLOOKUP($AE$90,INDIRECT(VLOOKUP(AF90,$AG$22:$AI$62,3,0),1),18,0)</f>
        <v>#N/A</v>
      </c>
      <c r="BA90" s="100" t="e">
        <f ca="1">VLOOKUP($AE$90,INDIRECT(VLOOKUP(AF90,$AG$22:$AI$62,3,0),1),19,0)</f>
        <v>#N/A</v>
      </c>
      <c r="BB90" s="100" t="e">
        <f ca="1">VLOOKUP($AE$90,INDIRECT(VLOOKUP(AF90,$AG$22:$AI$62,3,0),1),20,0)</f>
        <v>#N/A</v>
      </c>
      <c r="BC90" s="100" t="e">
        <f ca="1">VLOOKUP($AE$90,INDIRECT(VLOOKUP(AF90,$AG$22:$AI$62,3,0),1),21,0)</f>
        <v>#N/A</v>
      </c>
      <c r="BD90" s="100" t="e">
        <f ca="1">VLOOKUP($AE$90,INDIRECT(VLOOKUP(AF90,$AG$22:$AI$62,3,0),1),22,0)</f>
        <v>#N/A</v>
      </c>
      <c r="BE90" s="100" t="e">
        <f ca="1">VLOOKUP($AE$90,INDIRECT(VLOOKUP(AF90,$AG$22:$AI$62,3,0),1),23,0)</f>
        <v>#N/A</v>
      </c>
      <c r="BF90" s="100" t="e">
        <f ca="1">VLOOKUP($AE$90,INDIRECT(VLOOKUP(AF90,$AG$22:$AI$62,3,0),1),24,0)</f>
        <v>#N/A</v>
      </c>
      <c r="BG90" s="100" t="e">
        <f ca="1">VLOOKUP($AE$90,INDIRECT(VLOOKUP(AF90,$AG$22:$AI$62,3,0),1),25,0)</f>
        <v>#N/A</v>
      </c>
      <c r="BH90" s="100" t="e">
        <f ca="1">VLOOKUP($AE$90,INDIRECT(VLOOKUP(AF90,$AG$22:$AI$62,3,0),1),26,0)</f>
        <v>#N/A</v>
      </c>
      <c r="BI90" s="100" t="e">
        <f ca="1">VLOOKUP($AE$90,INDIRECT(VLOOKUP(AF90,$AG$22:$AI$62,3,0),1),27,0)</f>
        <v>#N/A</v>
      </c>
      <c r="BJ90" s="100" t="e">
        <f ca="1">VLOOKUP($AE$90,INDIRECT(VLOOKUP(AF90,$AG$22:$AI$62,3,0),1),28,0)</f>
        <v>#N/A</v>
      </c>
      <c r="BK90" s="100" t="e">
        <f ca="1">VLOOKUP($AE$90,INDIRECT(VLOOKUP(AF90,$AG$22:$AI$62,3,0),1),29,0)</f>
        <v>#N/A</v>
      </c>
    </row>
    <row r="91" spans="1:69" ht="18" hidden="1" outlineLevel="1" x14ac:dyDescent="0.35">
      <c r="A91" s="128"/>
      <c r="B91" s="128"/>
      <c r="C91" s="128"/>
      <c r="D91" s="128"/>
      <c r="E91" s="128"/>
      <c r="F91" s="128"/>
      <c r="G91" s="128"/>
      <c r="H91" s="128"/>
      <c r="I91" s="200">
        <f>+I68</f>
        <v>0</v>
      </c>
      <c r="J91" s="201"/>
      <c r="K91" s="249">
        <f t="shared" ref="K91:K103" si="108">IF($L$40=0,0,K68/$K$82)</f>
        <v>0</v>
      </c>
      <c r="L91" s="249">
        <f>IF($R$51=0,0,L68/$L$82)</f>
        <v>0</v>
      </c>
      <c r="M91" s="249">
        <f>IF($R$53=0,0,M68/$M$82)</f>
        <v>0</v>
      </c>
      <c r="N91" s="249">
        <f>IF($R$54=0,0,N68/$N$82)</f>
        <v>0</v>
      </c>
      <c r="O91" s="249">
        <f>IF($R$50=0,0,O68/$O$82)</f>
        <v>0</v>
      </c>
      <c r="P91" s="249">
        <f>IF($R$52=0,0,P68/$P$82)</f>
        <v>0</v>
      </c>
      <c r="Q91" s="249">
        <f>IF($P$57=0,0,Q68/$Q$82)</f>
        <v>0</v>
      </c>
      <c r="R91" s="202"/>
      <c r="S91" s="202"/>
      <c r="T91" s="201"/>
      <c r="U91" s="128"/>
      <c r="V91" s="128"/>
      <c r="W91" s="128"/>
      <c r="X91" s="128"/>
      <c r="Y91" s="128"/>
      <c r="Z91" s="128"/>
      <c r="AA91" s="128"/>
      <c r="AB91" s="128"/>
      <c r="AC91" s="128"/>
      <c r="AF91" s="89"/>
      <c r="AG91" s="90"/>
      <c r="AH91" s="102"/>
      <c r="AI91" s="92"/>
      <c r="AJ91" t="e">
        <f t="shared" ref="AJ91" ca="1" si="109">IF(AI90&gt;AJ90,AJ90,AI90)</f>
        <v>#DIV/0!</v>
      </c>
      <c r="AK91" s="84" t="e">
        <f t="shared" ref="AK91" ca="1" si="110">IF($AI90&gt;AK90,AK90-AJ90,IF($AI90&lt;AJ90,0,$AI90-AJ90))</f>
        <v>#DIV/0!</v>
      </c>
      <c r="AL91" s="84" t="e">
        <f t="shared" ref="AL91" ca="1" si="111">IF($AI90&gt;AL90,AL90-AK90,IF($AI90&lt;AK90,0,$AI90-AK90))</f>
        <v>#DIV/0!</v>
      </c>
      <c r="AM91" s="84" t="e">
        <f t="shared" ref="AM91" ca="1" si="112">IF($AI90&gt;AM90,AM90-AL90,IF($AI90&lt;AL90,0,$AI90-AL90))</f>
        <v>#DIV/0!</v>
      </c>
      <c r="AN91" s="84" t="e">
        <f t="shared" ref="AN91" ca="1" si="113">IF($AI90&gt;AN90,AN90-AM90,IF($AI90&lt;AM90,0,$AI90-AM90))</f>
        <v>#DIV/0!</v>
      </c>
      <c r="AO91" s="84" t="e">
        <f t="shared" ref="AO91" ca="1" si="114">AO90*AJ91</f>
        <v>#N/A</v>
      </c>
      <c r="AP91" s="84" t="e">
        <f t="shared" ref="AP91" ca="1" si="115">AP90*AK91</f>
        <v>#N/A</v>
      </c>
      <c r="AQ91" s="84" t="e">
        <f t="shared" ref="AQ91" ca="1" si="116">AQ90*AL91</f>
        <v>#N/A</v>
      </c>
      <c r="AR91" s="84" t="e">
        <f t="shared" ref="AR91" ca="1" si="117">AR90*AM91</f>
        <v>#N/A</v>
      </c>
      <c r="AS91" s="84" t="e">
        <f t="shared" ref="AS91" ca="1" si="118">AS90*AN91</f>
        <v>#N/A</v>
      </c>
      <c r="AT91" s="117" t="e">
        <f ca="1">ROUND(($AH90-$AG90+1),0)*(AT90/365)*$H$70</f>
        <v>#N/A</v>
      </c>
      <c r="AU91" s="115" t="e">
        <f ca="1">ROUND(($AH90-$AG90),0)*(AU90/365)*$AW$65*$H$70</f>
        <v>#N/A</v>
      </c>
      <c r="AV91" s="115" t="e">
        <f ca="1">ROUND(($AH90-$AG90),0)*(AV90/365)*$AX$65*$H$70</f>
        <v>#N/A</v>
      </c>
      <c r="AW91" s="115" t="e">
        <f t="shared" ref="AW91" ca="1" si="119">AW90*$AI90*$AW$65</f>
        <v>#N/A</v>
      </c>
      <c r="AX91" s="115" t="e">
        <f t="shared" ref="AX91" ca="1" si="120">AX90*$AI90*$AX$65</f>
        <v>#N/A</v>
      </c>
      <c r="AY91" s="115" t="e">
        <f t="shared" ref="AY91" ca="1" si="121">AY90*AJ91</f>
        <v>#N/A</v>
      </c>
      <c r="AZ91" s="115" t="e">
        <f t="shared" ref="AZ91" ca="1" si="122">AZ90*AK91</f>
        <v>#N/A</v>
      </c>
      <c r="BA91" s="115" t="e">
        <f t="shared" ref="BA91" ca="1" si="123">BA90*AL91</f>
        <v>#N/A</v>
      </c>
      <c r="BB91" s="115" t="e">
        <f t="shared" ref="BB91" ca="1" si="124">BB90*AM91</f>
        <v>#N/A</v>
      </c>
      <c r="BC91" s="115" t="e">
        <f t="shared" ref="BC91" ca="1" si="125">BC90*AN91</f>
        <v>#N/A</v>
      </c>
      <c r="BD91" s="117" t="e">
        <f ca="1">ROUND(($AH90-$AG90),0)*(BD90/365)*$H$70</f>
        <v>#N/A</v>
      </c>
      <c r="BE91" s="117" t="e">
        <f ca="1">ROUND(($AH90-$AG90),0)*(BE90/365)*$AW$65*$H$70</f>
        <v>#N/A</v>
      </c>
      <c r="BF91" s="117" t="e">
        <f ca="1">ROUND(($AH90-$AG90),0)*(BF90/365)*$AX$65*$H$70</f>
        <v>#N/A</v>
      </c>
      <c r="BG91" s="115" t="e">
        <f t="shared" ref="BG91" ca="1" si="126">BG90*$AI90*$AW$65</f>
        <v>#N/A</v>
      </c>
      <c r="BH91" s="115" t="e">
        <f t="shared" ref="BH91" ca="1" si="127">BH90*$AI90*$AX$65</f>
        <v>#N/A</v>
      </c>
      <c r="BI91" t="e">
        <f t="shared" ref="BI91" ca="1" si="128">$AI90*BI90*$BI$65</f>
        <v>#DIV/0!</v>
      </c>
      <c r="BJ91" t="e">
        <f t="shared" ref="BJ91" ca="1" si="129">$AI90*BJ90*$BJ$65</f>
        <v>#DIV/0!</v>
      </c>
      <c r="BK91" t="e">
        <f t="shared" ref="BK91" ca="1" si="130">IF(AF90&gt;2019,$AI90*BK90*$BK$65,$AI90*BK90*1)</f>
        <v>#DIV/0!</v>
      </c>
      <c r="BM91" s="115">
        <f t="shared" ref="BM91" ca="1" si="131">IFERROR(SUM(AO91:AS91,AY91:BC91),0)</f>
        <v>0</v>
      </c>
      <c r="BN91" s="115">
        <f t="shared" ref="BN91" ca="1" si="132">IFERROR(SUM(AW91,BG91),0)</f>
        <v>0</v>
      </c>
      <c r="BO91" s="115">
        <f t="shared" ref="BO91" ca="1" si="133">IFERROR(SUM(AX91,BH91),0)</f>
        <v>0</v>
      </c>
      <c r="BP91" s="115">
        <f t="shared" ref="BP91" ca="1" si="134">IFERROR(SUM(AT91:AV91,BD91:BF91),0)</f>
        <v>0</v>
      </c>
      <c r="BQ91" s="115">
        <f t="shared" ref="BQ91" ca="1" si="135">IFERROR(SUM(BI91:BK91),0)</f>
        <v>0</v>
      </c>
    </row>
    <row r="92" spans="1:69" ht="18" hidden="1" outlineLevel="1" x14ac:dyDescent="0.35">
      <c r="A92" s="128"/>
      <c r="B92" s="128"/>
      <c r="C92" s="128"/>
      <c r="D92" s="128"/>
      <c r="E92" s="128"/>
      <c r="F92" s="128"/>
      <c r="G92" s="128"/>
      <c r="H92" s="128"/>
      <c r="I92" s="200">
        <f t="shared" ref="I92:I103" si="136">+I69</f>
        <v>0</v>
      </c>
      <c r="J92" s="201"/>
      <c r="K92" s="249">
        <f t="shared" si="108"/>
        <v>0</v>
      </c>
      <c r="L92" s="249">
        <f t="shared" ref="L92:L103" si="137">IF($R$51=0,0,L69/$L$82)</f>
        <v>0</v>
      </c>
      <c r="M92" s="249">
        <f t="shared" ref="M92:M103" si="138">IF($R$53=0,0,M69/$M$82)</f>
        <v>0</v>
      </c>
      <c r="N92" s="249">
        <f t="shared" ref="N92:N103" si="139">IF($R$54=0,0,N69/$N$82)</f>
        <v>0</v>
      </c>
      <c r="O92" s="249">
        <f t="shared" ref="O92:O103" si="140">IF($R$50=0,0,O69/$O$82)</f>
        <v>0</v>
      </c>
      <c r="P92" s="249">
        <f t="shared" ref="P92:P103" si="141">IF($R$52=0,0,P69/$P$82)</f>
        <v>0</v>
      </c>
      <c r="Q92" s="249">
        <f t="shared" ref="Q92:Q103" si="142">IF($P$57=0,0,Q69/$Q$82)</f>
        <v>0</v>
      </c>
      <c r="R92" s="202"/>
      <c r="S92" s="202"/>
      <c r="T92" s="201"/>
      <c r="U92" s="128"/>
      <c r="V92" s="128"/>
      <c r="W92" s="128"/>
      <c r="X92" s="128"/>
      <c r="Y92" s="128"/>
      <c r="Z92" s="128"/>
      <c r="AA92" s="128"/>
      <c r="AB92" s="128"/>
      <c r="AC92" s="128"/>
      <c r="AF92" s="89" t="str">
        <f t="shared" ref="AF92" si="143">IF($AF$66&gt;0,AF90+1,"")</f>
        <v/>
      </c>
      <c r="AG92" s="90" t="str">
        <f t="shared" ref="AG92" si="144">IF(AF92="","",CONCATENATE("01/01/",AF92))</f>
        <v/>
      </c>
      <c r="AH92" s="102" t="str">
        <f>IF(AF94="",IF(AF92="","",$L$30),(CONCATENATE("31/12/",AF92)))</f>
        <v/>
      </c>
      <c r="AI92" s="92" t="str">
        <f>IF(AF92&lt;&gt;"",$K$70/($L$30-$J$30)*(AH92-AG92+1),"")</f>
        <v/>
      </c>
      <c r="AJ92" s="100" t="e">
        <f ca="1">IF($AB$90=1,IF($J$70&gt;6,ROUND(VLOOKUP($AE$90,INDIRECT(VLOOKUP($AF92,$AG$22:$AI$62,3,0),1),2,0)/365*($AH92-$AG92+1)/6*$J$70,0),ROUND(VLOOKUP($AE$90,INDIRECT(VLOOKUP($AF92,$AG$22:$AI$62,3,0),1),2,0)/365*($AH92-$AG92+1),0)),ROUND(VLOOKUP($AE$90,INDIRECT(VLOOKUP($AF92,$AG$22:$AI$62,3,0),1),2,0)/365*($AH92-$AG92+1),0)*$H$70)</f>
        <v>#N/A</v>
      </c>
      <c r="AK92" s="100" t="e">
        <f ca="1">IF($AB$90=1,IF($J$70&gt;6,ROUND(VLOOKUP($AE$90,INDIRECT(VLOOKUP($AF92,$AG$22:$AI$62,3,0),1),3,0)/365*($AH92-$AG92+1)/6*$J$70,0),ROUND(VLOOKUP($AE$90,INDIRECT(VLOOKUP($AF92,$AG$22:$AI$62,3,0),1),3,0)/365*($AH92-$AG92+1),0)),ROUND(VLOOKUP($AE$90,INDIRECT(VLOOKUP($AF92,$AG$22:$AI$62,3,0),1),3,0)/365*($AH92-$AG92+1),0)*$H$70)</f>
        <v>#N/A</v>
      </c>
      <c r="AL92" s="100" t="e">
        <f ca="1">IF($AB$90=1,IF($J$70&gt;6,ROUND(VLOOKUP($AE$90,INDIRECT(VLOOKUP($AF92,$AG$22:$AI$62,3,0),1),4,0)/365*($AH92-$AG92+1)/6*$J$70,0),ROUND(VLOOKUP($AE$90,INDIRECT(VLOOKUP($AF92,$AG$22:$AI$62,3,0),1),4,0)/365*($AH92-$AG92+1),0)),ROUND(VLOOKUP($AE$90,INDIRECT(VLOOKUP($AF92,$AG$22:$AI$62,3,0),1),4,0)/365*($AH92-$AG92+1),0)*$H$70)</f>
        <v>#N/A</v>
      </c>
      <c r="AM92" s="100" t="e">
        <f ca="1">IF($AB$90=1,IF($J$70&gt;6,ROUND(VLOOKUP($AE$90,INDIRECT(VLOOKUP($AF92,$AG$22:$AI$62,3,0),1),5,0)/365*($AH92-$AG92+1)/6*$J$70,0),ROUND(VLOOKUP($AE$90,INDIRECT(VLOOKUP($AF92,$AG$22:$AI$62,3,0),1),5,0)/365*($AH92-$AG92+1),0)),ROUND(VLOOKUP($AE$90,INDIRECT(VLOOKUP($AF92,$AG$22:$AI$62,3,0),1),5,0)/365*($AH92-$AG92+1),0)*$H$70)</f>
        <v>#N/A</v>
      </c>
      <c r="AN92" s="100" t="e">
        <f ca="1">IF($AB$90=1,IF($J$70&gt;6,ROUND(VLOOKUP($AE$90,INDIRECT(VLOOKUP($AF92,$AG$22:$AI$62,3,0),1),6,0)/365*($AH92-$AG92+1)/6*$J$70,0),ROUND(VLOOKUP($AE$90,INDIRECT(VLOOKUP($AF92,$AG$22:$AI$62,3,0),1),6,0)/365*($AH92-$AG92+1),0)),ROUND(VLOOKUP($AE$90,INDIRECT(VLOOKUP($AF92,$AG$22:$AI$62,3,0),1),6,0)/365*($AH92-$AG92+1),0)*$H$70)</f>
        <v>#N/A</v>
      </c>
      <c r="AO92" s="100" t="e">
        <f ca="1">VLOOKUP($AE$90,INDIRECT(VLOOKUP(AF92,$AG$22:$AI$62,3,0),1),7,0)</f>
        <v>#N/A</v>
      </c>
      <c r="AP92" s="100" t="e">
        <f ca="1">VLOOKUP($AE$90,INDIRECT(VLOOKUP(AF92,$AG$22:$AI$62,3,0),1),8,0)</f>
        <v>#N/A</v>
      </c>
      <c r="AQ92" s="100" t="e">
        <f ca="1">VLOOKUP($AE$90,INDIRECT(VLOOKUP(AF92,$AG$22:$AI$62,3,0),1),9,0)</f>
        <v>#N/A</v>
      </c>
      <c r="AR92" s="100" t="e">
        <f ca="1">VLOOKUP($AE$90,INDIRECT(VLOOKUP(AF92,$AG$22:$AI$62,3,0),1),10,0)</f>
        <v>#N/A</v>
      </c>
      <c r="AS92" s="100" t="e">
        <f ca="1">VLOOKUP($AE$90,INDIRECT(VLOOKUP(AF92,$AG$22:$AI$62,3,0),1),11,0)</f>
        <v>#N/A</v>
      </c>
      <c r="AT92" s="100" t="e">
        <f ca="1">VLOOKUP($AE$90,INDIRECT(VLOOKUP(AF92,$AG$22:$AI$62,3,0),1),12,0)</f>
        <v>#N/A</v>
      </c>
      <c r="AU92" s="100" t="e">
        <f ca="1">VLOOKUP($AE$90,INDIRECT(VLOOKUP(AF92,$AG$22:$AI$62,3,0),1),13,0)</f>
        <v>#N/A</v>
      </c>
      <c r="AV92" s="100" t="e">
        <f ca="1">VLOOKUP($AE$90,INDIRECT(VLOOKUP(AF92,$AG$22:$AI$62,3,0),1),14,0)</f>
        <v>#N/A</v>
      </c>
      <c r="AW92" s="100" t="e">
        <f ca="1">VLOOKUP($AE$90,INDIRECT(VLOOKUP(AF92,$AG$22:$AI$62,3,0),1),15,0)</f>
        <v>#N/A</v>
      </c>
      <c r="AX92" s="100" t="e">
        <f ca="1">VLOOKUP($AE$90,INDIRECT(VLOOKUP(AF92,$AG$22:$AI$62,3,0),1),16,0)</f>
        <v>#N/A</v>
      </c>
      <c r="AY92" s="100" t="e">
        <f ca="1">VLOOKUP($AE$90,INDIRECT(VLOOKUP(AF92,$AG$22:$AI$62,3,0),1),17,0)</f>
        <v>#N/A</v>
      </c>
      <c r="AZ92" s="100" t="e">
        <f ca="1">VLOOKUP($AE$90,INDIRECT(VLOOKUP(AF92,$AG$22:$AI$62,3,0),1),18,0)</f>
        <v>#N/A</v>
      </c>
      <c r="BA92" s="100" t="e">
        <f ca="1">VLOOKUP($AE$90,INDIRECT(VLOOKUP(AF92,$AG$22:$AI$62,3,0),1),19,0)</f>
        <v>#N/A</v>
      </c>
      <c r="BB92" s="100" t="e">
        <f ca="1">VLOOKUP($AE$90,INDIRECT(VLOOKUP(AF92,$AG$22:$AI$62,3,0),1),20,0)</f>
        <v>#N/A</v>
      </c>
      <c r="BC92" s="100" t="e">
        <f ca="1">VLOOKUP($AE$90,INDIRECT(VLOOKUP(AF92,$AG$22:$AI$62,3,0),1),21,0)</f>
        <v>#N/A</v>
      </c>
      <c r="BD92" s="100" t="e">
        <f ca="1">VLOOKUP($AE$90,INDIRECT(VLOOKUP(AF92,$AG$22:$AI$62,3,0),1),22,0)</f>
        <v>#N/A</v>
      </c>
      <c r="BE92" s="100" t="e">
        <f ca="1">VLOOKUP($AE$90,INDIRECT(VLOOKUP(AF92,$AG$22:$AI$62,3,0),1),23,0)</f>
        <v>#N/A</v>
      </c>
      <c r="BF92" s="100" t="e">
        <f ca="1">VLOOKUP($AE$90,INDIRECT(VLOOKUP(AF92,$AG$22:$AI$62,3,0),1),24,0)</f>
        <v>#N/A</v>
      </c>
      <c r="BG92" s="100" t="e">
        <f ca="1">VLOOKUP($AE$90,INDIRECT(VLOOKUP(AF92,$AG$22:$AI$62,3,0),1),25,0)</f>
        <v>#N/A</v>
      </c>
      <c r="BH92" s="100" t="e">
        <f ca="1">VLOOKUP($AE$90,INDIRECT(VLOOKUP(AF92,$AG$22:$AI$62,3,0),1),26,0)</f>
        <v>#N/A</v>
      </c>
      <c r="BI92" s="100" t="e">
        <f ca="1">VLOOKUP($AE$90,INDIRECT(VLOOKUP(AF92,$AG$22:$AI$62,3,0),1),27,0)</f>
        <v>#N/A</v>
      </c>
      <c r="BJ92" s="100" t="e">
        <f ca="1">VLOOKUP($AE$90,INDIRECT(VLOOKUP(AF92,$AG$22:$AI$62,3,0),1),28,0)</f>
        <v>#N/A</v>
      </c>
      <c r="BK92" s="100" t="e">
        <f ca="1">VLOOKUP($AE$90,INDIRECT(VLOOKUP(AF92,$AG$22:$AI$62,3,0),1),29,0)</f>
        <v>#N/A</v>
      </c>
    </row>
    <row r="93" spans="1:69" ht="18" hidden="1" outlineLevel="1" x14ac:dyDescent="0.35">
      <c r="A93" s="128"/>
      <c r="B93" s="128"/>
      <c r="C93" s="128"/>
      <c r="D93" s="128"/>
      <c r="E93" s="128"/>
      <c r="F93" s="128"/>
      <c r="G93" s="128"/>
      <c r="H93" s="128"/>
      <c r="I93" s="200">
        <f t="shared" si="136"/>
        <v>0</v>
      </c>
      <c r="J93" s="201"/>
      <c r="K93" s="249">
        <f>IF($L$40=0,0,K70/$K$82)</f>
        <v>0</v>
      </c>
      <c r="L93" s="249">
        <f>IF($R$51=0,0,L70/$L$82)</f>
        <v>0</v>
      </c>
      <c r="M93" s="249">
        <f t="shared" si="138"/>
        <v>0</v>
      </c>
      <c r="N93" s="249">
        <f t="shared" si="139"/>
        <v>0</v>
      </c>
      <c r="O93" s="249">
        <f t="shared" si="140"/>
        <v>0</v>
      </c>
      <c r="P93" s="249">
        <f t="shared" si="141"/>
        <v>0</v>
      </c>
      <c r="Q93" s="249">
        <f t="shared" si="142"/>
        <v>0</v>
      </c>
      <c r="R93" s="202"/>
      <c r="S93" s="202"/>
      <c r="T93" s="201"/>
      <c r="U93" s="128"/>
      <c r="V93" s="128"/>
      <c r="W93" s="128"/>
      <c r="X93" s="128"/>
      <c r="Y93" s="128"/>
      <c r="Z93" s="128"/>
      <c r="AA93" s="128"/>
      <c r="AB93" s="128"/>
      <c r="AC93" s="128"/>
      <c r="AF93" s="89"/>
      <c r="AG93" s="90"/>
      <c r="AH93" s="102"/>
      <c r="AI93" s="92"/>
      <c r="AJ93" t="e">
        <f t="shared" ref="AJ93" ca="1" si="145">IF(AI92&gt;AJ92,AJ92,AI92)</f>
        <v>#N/A</v>
      </c>
      <c r="AK93" s="84" t="e">
        <f t="shared" ref="AK93" ca="1" si="146">IF($AI92&gt;AK92,AK92-AJ92,IF($AI92&lt;AJ92,0,$AI92-AJ92))</f>
        <v>#N/A</v>
      </c>
      <c r="AL93" s="84" t="e">
        <f t="shared" ref="AL93" ca="1" si="147">IF($AI92&gt;AL92,AL92-AK92,IF($AI92&lt;AK92,0,$AI92-AK92))</f>
        <v>#N/A</v>
      </c>
      <c r="AM93" s="84" t="e">
        <f t="shared" ref="AM93" ca="1" si="148">IF($AI92&gt;AM92,AM92-AL92,IF($AI92&lt;AL92,0,$AI92-AL92))</f>
        <v>#N/A</v>
      </c>
      <c r="AN93" s="84" t="e">
        <f t="shared" ref="AN93" ca="1" si="149">IF($AI92&gt;AN92,AN92-AM92,IF($AI92&lt;AM92,0,$AI92-AM92))</f>
        <v>#N/A</v>
      </c>
      <c r="AO93" s="84" t="e">
        <f t="shared" ref="AO93" ca="1" si="150">AO92*AJ93</f>
        <v>#N/A</v>
      </c>
      <c r="AP93" s="84" t="e">
        <f t="shared" ref="AP93" ca="1" si="151">AP92*AK93</f>
        <v>#N/A</v>
      </c>
      <c r="AQ93" s="84" t="e">
        <f t="shared" ref="AQ93" ca="1" si="152">AQ92*AL93</f>
        <v>#N/A</v>
      </c>
      <c r="AR93" s="84" t="e">
        <f t="shared" ref="AR93" ca="1" si="153">AR92*AM93</f>
        <v>#N/A</v>
      </c>
      <c r="AS93" s="84" t="e">
        <f t="shared" ref="AS93" ca="1" si="154">AS92*AN93</f>
        <v>#N/A</v>
      </c>
      <c r="AT93" s="117" t="e">
        <f ca="1">ROUND(($AH92-$AG92+1),0)*(AT92/365)*$H$70</f>
        <v>#VALUE!</v>
      </c>
      <c r="AU93" s="115" t="e">
        <f ca="1">ROUND(($AH92-$AG92),0)*(AU92/365)*$AW$65*$H$70</f>
        <v>#VALUE!</v>
      </c>
      <c r="AV93" s="115" t="e">
        <f ca="1">ROUND(($AH92-$AG92),0)*(AV92/365)*$AX$65*$H$70</f>
        <v>#VALUE!</v>
      </c>
      <c r="AW93" s="115" t="e">
        <f t="shared" ref="AW93" ca="1" si="155">AW92*$AI92*$AW$65</f>
        <v>#N/A</v>
      </c>
      <c r="AX93" s="115" t="e">
        <f t="shared" ref="AX93" ca="1" si="156">AX92*$AI92*$AX$65</f>
        <v>#N/A</v>
      </c>
      <c r="AY93" s="115" t="e">
        <f t="shared" ref="AY93" ca="1" si="157">AY92*AJ93</f>
        <v>#N/A</v>
      </c>
      <c r="AZ93" s="115" t="e">
        <f t="shared" ref="AZ93" ca="1" si="158">AZ92*AK93</f>
        <v>#N/A</v>
      </c>
      <c r="BA93" s="115" t="e">
        <f t="shared" ref="BA93" ca="1" si="159">BA92*AL93</f>
        <v>#N/A</v>
      </c>
      <c r="BB93" s="115" t="e">
        <f t="shared" ref="BB93" ca="1" si="160">BB92*AM93</f>
        <v>#N/A</v>
      </c>
      <c r="BC93" s="115" t="e">
        <f t="shared" ref="BC93" ca="1" si="161">BC92*AN93</f>
        <v>#N/A</v>
      </c>
      <c r="BD93" s="117" t="e">
        <f ca="1">ROUND(($AH92-$AG92),0)*(BD92/365)*$H$70</f>
        <v>#VALUE!</v>
      </c>
      <c r="BE93" s="117" t="e">
        <f ca="1">ROUND(($AH92-$AG92),0)*(BE92/365)*$AW$65*$H$70</f>
        <v>#VALUE!</v>
      </c>
      <c r="BF93" s="117" t="e">
        <f ca="1">ROUND(($AH92-$AG92),0)*(BF92/365)*$AX$65*$H$70</f>
        <v>#VALUE!</v>
      </c>
      <c r="BG93" s="115" t="e">
        <f t="shared" ref="BG93" ca="1" si="162">BG92*$AI92*$AW$65</f>
        <v>#N/A</v>
      </c>
      <c r="BH93" s="115" t="e">
        <f t="shared" ref="BH93" ca="1" si="163">BH92*$AI92*$AX$65</f>
        <v>#N/A</v>
      </c>
      <c r="BI93" t="e">
        <f t="shared" ref="BI93" ca="1" si="164">$AI92*BI92*$BI$65</f>
        <v>#VALUE!</v>
      </c>
      <c r="BJ93" t="e">
        <f t="shared" ref="BJ93" ca="1" si="165">$AI92*BJ92*$BJ$65</f>
        <v>#VALUE!</v>
      </c>
      <c r="BK93" t="e">
        <f t="shared" ref="BK93" ca="1" si="166">IF(AF92&gt;2019,$AI92*BK92*$BK$65,$AI92*BK92*1)</f>
        <v>#VALUE!</v>
      </c>
      <c r="BM93" s="115">
        <f t="shared" ref="BM93" ca="1" si="167">IFERROR(SUM(AO93:AS93,AY93:BC93),0)</f>
        <v>0</v>
      </c>
      <c r="BN93" s="115">
        <f t="shared" ref="BN93" ca="1" si="168">IFERROR(SUM(AW93,BG93),0)</f>
        <v>0</v>
      </c>
      <c r="BO93" s="115">
        <f t="shared" ref="BO93" ca="1" si="169">IFERROR(SUM(AX93,BH93),0)</f>
        <v>0</v>
      </c>
      <c r="BP93" s="115">
        <f t="shared" ref="BP93" ca="1" si="170">IFERROR(SUM(AT93:AV93,BD93:BF93),0)</f>
        <v>0</v>
      </c>
      <c r="BQ93" s="115">
        <f t="shared" ref="BQ93" ca="1" si="171">IFERROR(SUM(BI93:BK93),0)</f>
        <v>0</v>
      </c>
    </row>
    <row r="94" spans="1:69" ht="18" hidden="1" outlineLevel="1" x14ac:dyDescent="0.35">
      <c r="A94" s="128"/>
      <c r="B94" s="128"/>
      <c r="C94" s="128"/>
      <c r="D94" s="128"/>
      <c r="E94" s="128"/>
      <c r="F94" s="128"/>
      <c r="G94" s="128"/>
      <c r="H94" s="128"/>
      <c r="I94" s="200">
        <f t="shared" si="136"/>
        <v>0</v>
      </c>
      <c r="J94" s="201"/>
      <c r="K94" s="249">
        <f t="shared" si="108"/>
        <v>0</v>
      </c>
      <c r="L94" s="249">
        <f t="shared" si="137"/>
        <v>0</v>
      </c>
      <c r="M94" s="249">
        <f t="shared" si="138"/>
        <v>0</v>
      </c>
      <c r="N94" s="249">
        <f t="shared" si="139"/>
        <v>0</v>
      </c>
      <c r="O94" s="249">
        <f t="shared" si="140"/>
        <v>0</v>
      </c>
      <c r="P94" s="249">
        <f t="shared" si="141"/>
        <v>0</v>
      </c>
      <c r="Q94" s="249">
        <f t="shared" si="142"/>
        <v>0</v>
      </c>
      <c r="R94" s="202"/>
      <c r="S94" s="202"/>
      <c r="T94" s="201"/>
      <c r="U94" s="128"/>
      <c r="V94" s="128"/>
      <c r="W94" s="128"/>
      <c r="X94" s="128"/>
      <c r="Y94" s="128"/>
      <c r="Z94" s="128"/>
      <c r="AA94" s="128"/>
      <c r="AB94" s="128"/>
      <c r="AC94" s="128"/>
      <c r="AF94" s="89" t="str">
        <f t="shared" ref="AF94" si="172">IF($AF$66&gt;1,AF92+1,"")</f>
        <v/>
      </c>
      <c r="AG94" s="90" t="str">
        <f t="shared" ref="AG94" si="173">IF(AF94="","",CONCATENATE("01/01/",AF94))</f>
        <v/>
      </c>
      <c r="AH94" s="102" t="str">
        <f>IF(AF96="",IF(AF94="","",$L$30),(CONCATENATE("31/12/",AF94)))</f>
        <v/>
      </c>
      <c r="AI94" s="92" t="str">
        <f>IF(AF94&lt;&gt;"",$K$70/($L$30-$J$30)*(AH94-AG94),"")</f>
        <v/>
      </c>
      <c r="AJ94" s="100" t="e">
        <f ca="1">IF($AB$90=1,IF($J$70&gt;6,ROUND(VLOOKUP($AE$90,INDIRECT(VLOOKUP($AF94,$AG$22:$AI$62,3,0),1),2,0)/365*($AH94-$AG94+1)/6*$J$70,0),ROUND(VLOOKUP($AE$90,INDIRECT(VLOOKUP($AF94,$AG$22:$AI$62,3,0),1),2,0)/365*($AH94-$AG94+1),0)),ROUND(VLOOKUP($AE$90,INDIRECT(VLOOKUP($AF94,$AG$22:$AI$62,3,0),1),2,0)/365*($AH94-$AG94+1),0)*$H$70)</f>
        <v>#N/A</v>
      </c>
      <c r="AK94" s="100" t="e">
        <f ca="1">IF($AB$90=1,IF($J$70&gt;6,ROUND(VLOOKUP($AE$90,INDIRECT(VLOOKUP($AF94,$AG$22:$AI$62,3,0),1),3,0)/365*($AH94-$AG94+1)/6*$J$70,0),ROUND(VLOOKUP($AE$90,INDIRECT(VLOOKUP($AF94,$AG$22:$AI$62,3,0),1),3,0)/365*($AH94-$AG94+1),0)),ROUND(VLOOKUP($AE$90,INDIRECT(VLOOKUP($AF94,$AG$22:$AI$62,3,0),1),3,0)/365*($AH94-$AG94+1),0)*$H$70)</f>
        <v>#N/A</v>
      </c>
      <c r="AL94" s="100" t="e">
        <f ca="1">IF($AB$90=1,IF($J$70&gt;6,ROUND(VLOOKUP($AE$90,INDIRECT(VLOOKUP($AF94,$AG$22:$AI$62,3,0),1),4,0)/365*($AH94-$AG94+1)/6*$J$70,0),ROUND(VLOOKUP($AE$90,INDIRECT(VLOOKUP($AF94,$AG$22:$AI$62,3,0),1),4,0)/365*($AH94-$AG94+1),0)),ROUND(VLOOKUP($AE$90,INDIRECT(VLOOKUP($AF94,$AG$22:$AI$62,3,0),1),4,0)/365*($AH94-$AG94+1),0)*$H$70)</f>
        <v>#N/A</v>
      </c>
      <c r="AM94" s="100" t="e">
        <f ca="1">IF($AB$90=1,IF($J$70&gt;6,ROUND(VLOOKUP($AE$90,INDIRECT(VLOOKUP($AF94,$AG$22:$AI$62,3,0),1),5,0)/365*($AH94-$AG94+1)/6*$J$70,0),ROUND(VLOOKUP($AE$90,INDIRECT(VLOOKUP($AF94,$AG$22:$AI$62,3,0),1),5,0)/365*($AH94-$AG94+1),0)),ROUND(VLOOKUP($AE$90,INDIRECT(VLOOKUP($AF94,$AG$22:$AI$62,3,0),1),5,0)/365*($AH94-$AG94+1),0)*$H$70)</f>
        <v>#N/A</v>
      </c>
      <c r="AN94" s="100" t="e">
        <f ca="1">IF($AB$90=1,IF($J$70&gt;6,ROUND(VLOOKUP($AE$90,INDIRECT(VLOOKUP($AF94,$AG$22:$AI$62,3,0),1),6,0)/365*($AH94-$AG94+1)/6*$J$70,0),ROUND(VLOOKUP($AE$90,INDIRECT(VLOOKUP($AF94,$AG$22:$AI$62,3,0),1),6,0)/365*($AH94-$AG94+1),0)),ROUND(VLOOKUP($AE$90,INDIRECT(VLOOKUP($AF94,$AG$22:$AI$62,3,0),1),6,0)/365*($AH94-$AG94+1),0)*$H$70)</f>
        <v>#N/A</v>
      </c>
      <c r="AO94" s="100" t="e">
        <f ca="1">VLOOKUP($AE$90,INDIRECT(VLOOKUP(AF94,$AG$22:$AI$62,3,0),1),7,0)</f>
        <v>#N/A</v>
      </c>
      <c r="AP94" s="100" t="e">
        <f ca="1">VLOOKUP($AE$90,INDIRECT(VLOOKUP(AF94,$AG$22:$AI$62,3,0),1),8,0)</f>
        <v>#N/A</v>
      </c>
      <c r="AQ94" s="100" t="e">
        <f ca="1">VLOOKUP($AE$90,INDIRECT(VLOOKUP(AF94,$AG$22:$AI$62,3,0),1),9,0)</f>
        <v>#N/A</v>
      </c>
      <c r="AR94" s="100" t="e">
        <f ca="1">VLOOKUP($AE$90,INDIRECT(VLOOKUP(AF94,$AG$22:$AI$62,3,0),1),10,0)</f>
        <v>#N/A</v>
      </c>
      <c r="AS94" s="100" t="e">
        <f ca="1">VLOOKUP($AE$90,INDIRECT(VLOOKUP(AF94,$AG$22:$AI$62,3,0),1),11,0)</f>
        <v>#N/A</v>
      </c>
      <c r="AT94" s="100" t="e">
        <f ca="1">VLOOKUP($AE$90,INDIRECT(VLOOKUP(AF94,$AG$22:$AI$62,3,0),1),12,0)</f>
        <v>#N/A</v>
      </c>
      <c r="AU94" s="100" t="e">
        <f ca="1">VLOOKUP($AE$90,INDIRECT(VLOOKUP(AF94,$AG$22:$AI$62,3,0),1),13,0)</f>
        <v>#N/A</v>
      </c>
      <c r="AV94" s="100" t="e">
        <f ca="1">VLOOKUP($AE$90,INDIRECT(VLOOKUP(AF94,$AG$22:$AI$62,3,0),1),14,0)</f>
        <v>#N/A</v>
      </c>
      <c r="AW94" s="100" t="e">
        <f ca="1">VLOOKUP($AE$90,INDIRECT(VLOOKUP(AF94,$AG$22:$AI$62,3,0),1),15,0)</f>
        <v>#N/A</v>
      </c>
      <c r="AX94" s="100" t="e">
        <f ca="1">VLOOKUP($AE$90,INDIRECT(VLOOKUP(AF94,$AG$22:$AI$62,3,0),1),16,0)</f>
        <v>#N/A</v>
      </c>
      <c r="AY94" s="100" t="e">
        <f ca="1">VLOOKUP($AE$90,INDIRECT(VLOOKUP(AF94,$AG$22:$AI$62,3,0),1),17,0)</f>
        <v>#N/A</v>
      </c>
      <c r="AZ94" s="100" t="e">
        <f ca="1">VLOOKUP($AE$90,INDIRECT(VLOOKUP(AF94,$AG$22:$AI$62,3,0),1),18,0)</f>
        <v>#N/A</v>
      </c>
      <c r="BA94" s="100" t="e">
        <f ca="1">VLOOKUP($AE$90,INDIRECT(VLOOKUP(AF94,$AG$22:$AI$62,3,0),1),19,0)</f>
        <v>#N/A</v>
      </c>
      <c r="BB94" s="100" t="e">
        <f ca="1">VLOOKUP($AE$90,INDIRECT(VLOOKUP(AF94,$AG$22:$AI$62,3,0),1),20,0)</f>
        <v>#N/A</v>
      </c>
      <c r="BC94" s="100" t="e">
        <f ca="1">VLOOKUP($AE$90,INDIRECT(VLOOKUP(AF94,$AG$22:$AI$62,3,0),1),21,0)</f>
        <v>#N/A</v>
      </c>
      <c r="BD94" s="100" t="e">
        <f ca="1">VLOOKUP($AE$90,INDIRECT(VLOOKUP(AF94,$AG$22:$AI$62,3,0),1),22,0)</f>
        <v>#N/A</v>
      </c>
      <c r="BE94" s="100" t="e">
        <f ca="1">VLOOKUP($AE$90,INDIRECT(VLOOKUP(AF94,$AG$22:$AI$62,3,0),1),23,0)</f>
        <v>#N/A</v>
      </c>
      <c r="BF94" s="100" t="e">
        <f ca="1">VLOOKUP($AE$90,INDIRECT(VLOOKUP(AF94,$AG$22:$AI$62,3,0),1),24,0)</f>
        <v>#N/A</v>
      </c>
      <c r="BG94" s="100" t="e">
        <f ca="1">VLOOKUP($AE$90,INDIRECT(VLOOKUP(AF94,$AG$22:$AI$62,3,0),1),25,0)</f>
        <v>#N/A</v>
      </c>
      <c r="BH94" s="100" t="e">
        <f ca="1">VLOOKUP($AE$90,INDIRECT(VLOOKUP(AF94,$AG$22:$AI$62,3,0),1),26,0)</f>
        <v>#N/A</v>
      </c>
      <c r="BI94" s="100" t="e">
        <f ca="1">VLOOKUP($AE$90,INDIRECT(VLOOKUP(AF94,$AG$22:$AI$62,3,0),1),27,0)</f>
        <v>#N/A</v>
      </c>
      <c r="BJ94" s="100" t="e">
        <f ca="1">VLOOKUP($AE$90,INDIRECT(VLOOKUP(AF94,$AG$22:$AI$62,3,0),1),28,0)</f>
        <v>#N/A</v>
      </c>
      <c r="BK94" s="100" t="e">
        <f ca="1">VLOOKUP($AE$90,INDIRECT(VLOOKUP(AF94,$AG$22:$AI$62,3,0),1),29,0)</f>
        <v>#N/A</v>
      </c>
    </row>
    <row r="95" spans="1:69" ht="18.600000000000001" hidden="1" outlineLevel="1" thickBot="1" x14ac:dyDescent="0.4">
      <c r="A95" s="128"/>
      <c r="B95" s="128"/>
      <c r="C95" s="128"/>
      <c r="D95" s="128"/>
      <c r="E95" s="128"/>
      <c r="F95" s="128"/>
      <c r="G95" s="128"/>
      <c r="H95" s="128"/>
      <c r="I95" s="200">
        <f t="shared" si="136"/>
        <v>0</v>
      </c>
      <c r="J95" s="201"/>
      <c r="K95" s="249">
        <f t="shared" si="108"/>
        <v>0</v>
      </c>
      <c r="L95" s="249">
        <f t="shared" si="137"/>
        <v>0</v>
      </c>
      <c r="M95" s="249">
        <f t="shared" si="138"/>
        <v>0</v>
      </c>
      <c r="N95" s="249">
        <f t="shared" si="139"/>
        <v>0</v>
      </c>
      <c r="O95" s="249">
        <f t="shared" si="140"/>
        <v>0</v>
      </c>
      <c r="P95" s="249">
        <f t="shared" si="141"/>
        <v>0</v>
      </c>
      <c r="Q95" s="249">
        <f t="shared" si="142"/>
        <v>0</v>
      </c>
      <c r="R95" s="202"/>
      <c r="S95" s="202"/>
      <c r="T95" s="201"/>
      <c r="U95" s="128"/>
      <c r="V95" s="128"/>
      <c r="W95" s="128"/>
      <c r="X95" s="128"/>
      <c r="Y95" s="128"/>
      <c r="Z95" s="128"/>
      <c r="AA95" s="128"/>
      <c r="AB95" s="128"/>
      <c r="AC95" s="128"/>
      <c r="AF95" s="89"/>
      <c r="AG95" s="90"/>
      <c r="AH95" s="102"/>
      <c r="AI95" s="92"/>
      <c r="AJ95" t="e">
        <f t="shared" ref="AJ95" ca="1" si="174">IF(AI94&gt;AJ94,AJ94,AI94)</f>
        <v>#N/A</v>
      </c>
      <c r="AK95" s="84" t="e">
        <f t="shared" ref="AK95" ca="1" si="175">IF($AI94&gt;AK94,AK94-AJ94,IF($AI94&lt;AJ94,0,$AI94-AJ94))</f>
        <v>#N/A</v>
      </c>
      <c r="AL95" s="84" t="e">
        <f t="shared" ref="AL95" ca="1" si="176">IF($AI94&gt;AL94,AL94-AK94,IF($AI94&lt;AK94,0,$AI94-AK94))</f>
        <v>#N/A</v>
      </c>
      <c r="AM95" s="84" t="e">
        <f t="shared" ref="AM95" ca="1" si="177">IF($AI94&gt;AM94,AM94-AL94,IF($AI94&lt;AL94,0,$AI94-AL94))</f>
        <v>#N/A</v>
      </c>
      <c r="AN95" s="84" t="e">
        <f t="shared" ref="AN95" ca="1" si="178">IF($AI94&gt;AN94,AN94-AM94,IF($AI94&lt;AM94,0,$AI94-AM94))</f>
        <v>#N/A</v>
      </c>
      <c r="AO95" s="84" t="e">
        <f t="shared" ref="AO95" ca="1" si="179">AO94*AJ95</f>
        <v>#N/A</v>
      </c>
      <c r="AP95" s="84" t="e">
        <f t="shared" ref="AP95" ca="1" si="180">AP94*AK95</f>
        <v>#N/A</v>
      </c>
      <c r="AQ95" s="84" t="e">
        <f t="shared" ref="AQ95" ca="1" si="181">AQ94*AL95</f>
        <v>#N/A</v>
      </c>
      <c r="AR95" s="84" t="e">
        <f t="shared" ref="AR95" ca="1" si="182">AR94*AM95</f>
        <v>#N/A</v>
      </c>
      <c r="AS95" s="84" t="e">
        <f t="shared" ref="AS95" ca="1" si="183">AS94*AN95</f>
        <v>#N/A</v>
      </c>
      <c r="AT95" s="117" t="e">
        <f ca="1">ROUND(($AH94-$AG94+1),0)*(AT94/365)*$H$70</f>
        <v>#VALUE!</v>
      </c>
      <c r="AU95" s="115" t="e">
        <f ca="1">ROUND(($AH94-$AG94),0)*(AU94/365)*$AW$65*$H$70</f>
        <v>#VALUE!</v>
      </c>
      <c r="AV95" s="115" t="e">
        <f ca="1">ROUND(($AH94-$AG94),0)*(AV94/365)*$AX$65*$H$70</f>
        <v>#VALUE!</v>
      </c>
      <c r="AW95" s="115" t="e">
        <f t="shared" ref="AW95" ca="1" si="184">AW94*$AI94*$AW$65</f>
        <v>#N/A</v>
      </c>
      <c r="AX95" s="115" t="e">
        <f t="shared" ref="AX95" ca="1" si="185">AX94*$AI94*$AX$65</f>
        <v>#N/A</v>
      </c>
      <c r="AY95" s="115" t="e">
        <f t="shared" ref="AY95" ca="1" si="186">AY94*AJ95</f>
        <v>#N/A</v>
      </c>
      <c r="AZ95" s="115" t="e">
        <f t="shared" ref="AZ95" ca="1" si="187">AZ94*AK95</f>
        <v>#N/A</v>
      </c>
      <c r="BA95" s="115" t="e">
        <f t="shared" ref="BA95" ca="1" si="188">BA94*AL95</f>
        <v>#N/A</v>
      </c>
      <c r="BB95" s="115" t="e">
        <f t="shared" ref="BB95" ca="1" si="189">BB94*AM95</f>
        <v>#N/A</v>
      </c>
      <c r="BC95" s="115" t="e">
        <f t="shared" ref="BC95" ca="1" si="190">BC94*AN95</f>
        <v>#N/A</v>
      </c>
      <c r="BD95" s="117" t="e">
        <f ca="1">ROUND(($AH94-$AG94),0)*(BD94/365)*$H$70</f>
        <v>#VALUE!</v>
      </c>
      <c r="BE95" s="117" t="e">
        <f ca="1">ROUND(($AH94-$AG94),0)*(BE94/365)*$AW$65*$H$70</f>
        <v>#VALUE!</v>
      </c>
      <c r="BF95" s="117" t="e">
        <f ca="1">ROUND(($AH94-$AG94),0)*(BF94/365)*$AX$65*$H$70</f>
        <v>#VALUE!</v>
      </c>
      <c r="BG95" s="115" t="e">
        <f t="shared" ref="BG95" ca="1" si="191">BG94*$AI94*$AW$65</f>
        <v>#N/A</v>
      </c>
      <c r="BH95" s="115" t="e">
        <f t="shared" ref="BH95" ca="1" si="192">BH94*$AI94*$AX$65</f>
        <v>#N/A</v>
      </c>
      <c r="BI95" t="e">
        <f t="shared" ref="BI95" ca="1" si="193">$AI94*BI94*$BI$65</f>
        <v>#VALUE!</v>
      </c>
      <c r="BJ95" t="e">
        <f t="shared" ref="BJ95" ca="1" si="194">$AI94*BJ94*$BJ$65</f>
        <v>#VALUE!</v>
      </c>
      <c r="BK95" t="e">
        <f t="shared" ref="BK95" ca="1" si="195">IF(AF94&gt;2019,$AI94*BK94*$BK$65,$AI94*BK94*1)</f>
        <v>#VALUE!</v>
      </c>
      <c r="BM95" s="115">
        <f t="shared" ref="BM95" ca="1" si="196">IFERROR(SUM(AO95:AS95,AY95:BC95),0)</f>
        <v>0</v>
      </c>
      <c r="BN95" s="115">
        <f t="shared" ref="BN95" ca="1" si="197">IFERROR(SUM(AW95,BG95),0)</f>
        <v>0</v>
      </c>
      <c r="BO95" s="115">
        <f t="shared" ref="BO95" ca="1" si="198">IFERROR(SUM(AX95,BH95),0)</f>
        <v>0</v>
      </c>
      <c r="BP95" s="115">
        <f t="shared" ref="BP95" ca="1" si="199">IFERROR(SUM(AT95:AV95,BD95:BF95),0)</f>
        <v>0</v>
      </c>
      <c r="BQ95" s="115">
        <f t="shared" ref="BQ95" ca="1" si="200">IFERROR(SUM(BI95:BK95),0)</f>
        <v>0</v>
      </c>
    </row>
    <row r="96" spans="1:69" ht="18.600000000000001" hidden="1" outlineLevel="1" thickTop="1" x14ac:dyDescent="0.35">
      <c r="A96" s="128"/>
      <c r="B96" s="128"/>
      <c r="C96" s="128"/>
      <c r="D96" s="128"/>
      <c r="E96" s="128"/>
      <c r="F96" s="128"/>
      <c r="G96" s="128"/>
      <c r="H96" s="128"/>
      <c r="I96" s="200">
        <f t="shared" si="136"/>
        <v>0</v>
      </c>
      <c r="J96" s="201"/>
      <c r="K96" s="249">
        <f t="shared" si="108"/>
        <v>0</v>
      </c>
      <c r="L96" s="249">
        <f t="shared" si="137"/>
        <v>0</v>
      </c>
      <c r="M96" s="249">
        <f t="shared" si="138"/>
        <v>0</v>
      </c>
      <c r="N96" s="249">
        <f t="shared" si="139"/>
        <v>0</v>
      </c>
      <c r="O96" s="249">
        <f t="shared" si="140"/>
        <v>0</v>
      </c>
      <c r="P96" s="249">
        <f t="shared" si="141"/>
        <v>0</v>
      </c>
      <c r="Q96" s="249">
        <f t="shared" si="142"/>
        <v>0</v>
      </c>
      <c r="R96" s="202"/>
      <c r="S96" s="202"/>
      <c r="T96" s="201"/>
      <c r="U96" s="128"/>
      <c r="V96" s="128"/>
      <c r="W96" s="128"/>
      <c r="X96" s="128"/>
      <c r="Y96" s="128"/>
      <c r="Z96" s="128"/>
      <c r="AA96" s="128"/>
      <c r="AB96" s="128"/>
      <c r="AC96" s="128"/>
      <c r="AD96" s="96"/>
      <c r="AF96" s="89" t="str">
        <f t="shared" ref="AF96" si="201">IF($AF$66&gt;2,AF94+1,"")</f>
        <v/>
      </c>
      <c r="AG96" s="90" t="str">
        <f t="shared" ref="AG96" si="202">IF(AF96="","",CONCATENATE("01/01/",AF96))</f>
        <v/>
      </c>
      <c r="AH96" s="102" t="str">
        <f>IF(AF98="",IF(AF96="","",$L$30),(CONCATENATE("31/12/",AF96)))</f>
        <v/>
      </c>
      <c r="AI96" s="92" t="str">
        <f>IF(AF96&lt;&gt;"",$K$70/($L$30-$J$30)*(AH96-AG96),"")</f>
        <v/>
      </c>
      <c r="AJ96" s="100" t="e">
        <f ca="1">IF($AB$90=1,IF($J$70&gt;6,ROUND(VLOOKUP($AE$90,INDIRECT(VLOOKUP($AF96,$AG$22:$AI$62,3,0),1),2,0)/365*($AH96-$AG96+1)/6*$J$70,0),ROUND(VLOOKUP($AE$90,INDIRECT(VLOOKUP($AF96,$AG$22:$AI$62,3,0),1),2,0)/365*($AH96-$AG96+1),0)),ROUND(VLOOKUP($AE$90,INDIRECT(VLOOKUP($AF96,$AG$22:$AI$62,3,0),1),2,0)/365*($AH96-$AG96+1),0)*$H$70)</f>
        <v>#N/A</v>
      </c>
      <c r="AK96" s="100" t="e">
        <f ca="1">IF($AB$90=1,IF($J$70&gt;6,ROUND(VLOOKUP($AE$90,INDIRECT(VLOOKUP($AF96,$AG$22:$AI$62,3,0),1),3,0)/365*($AH96-$AG96+1)/6*$J$70,0),ROUND(VLOOKUP($AE$90,INDIRECT(VLOOKUP($AF96,$AG$22:$AI$62,3,0),1),3,0)/365*($AH96-$AG96+1),0)),ROUND(VLOOKUP($AE$90,INDIRECT(VLOOKUP($AF96,$AG$22:$AI$62,3,0),1),3,0)/365*($AH96-$AG96+1),0)*$H$70)</f>
        <v>#N/A</v>
      </c>
      <c r="AL96" s="100" t="e">
        <f ca="1">IF($AB$90=1,IF($J$70&gt;6,ROUND(VLOOKUP($AE$90,INDIRECT(VLOOKUP($AF96,$AG$22:$AI$62,3,0),1),4,0)/365*($AH96-$AG96+1)/6*$J$70,0),ROUND(VLOOKUP($AE$90,INDIRECT(VLOOKUP($AF96,$AG$22:$AI$62,3,0),1),4,0)/365*($AH96-$AG96+1),0)),ROUND(VLOOKUP($AE$90,INDIRECT(VLOOKUP($AF96,$AG$22:$AI$62,3,0),1),4,0)/365*($AH96-$AG96+1),0)*$H$70)</f>
        <v>#N/A</v>
      </c>
      <c r="AM96" s="100" t="e">
        <f ca="1">IF($AB$90=1,IF($J$70&gt;6,ROUND(VLOOKUP($AE$90,INDIRECT(VLOOKUP($AF96,$AG$22:$AI$62,3,0),1),5,0)/365*($AH96-$AG96+1)/6*$J$70,0),ROUND(VLOOKUP($AE$90,INDIRECT(VLOOKUP($AF96,$AG$22:$AI$62,3,0),1),5,0)/365*($AH96-$AG96+1),0)),ROUND(VLOOKUP($AE$90,INDIRECT(VLOOKUP($AF96,$AG$22:$AI$62,3,0),1),5,0)/365*($AH96-$AG96+1),0)*$H$70)</f>
        <v>#N/A</v>
      </c>
      <c r="AN96" s="100" t="e">
        <f ca="1">IF($AB$90=1,IF($J$70&gt;6,ROUND(VLOOKUP($AE$90,INDIRECT(VLOOKUP($AF96,$AG$22:$AI$62,3,0),1),6,0)/365*($AH96-$AG96+1)/6*$J$70,0),ROUND(VLOOKUP($AE$90,INDIRECT(VLOOKUP($AF96,$AG$22:$AI$62,3,0),1),6,0)/365*($AH96-$AG96+1),0)),ROUND(VLOOKUP($AE$90,INDIRECT(VLOOKUP($AF96,$AG$22:$AI$62,3,0),1),6,0)/365*($AH96-$AG96+1),0)*$H$70)</f>
        <v>#N/A</v>
      </c>
      <c r="AO96" s="100" t="e">
        <f ca="1">VLOOKUP($AE$90,INDIRECT(VLOOKUP(AF96,$AG$22:$AI$62,3,0),1),7,0)</f>
        <v>#N/A</v>
      </c>
      <c r="AP96" s="100" t="e">
        <f ca="1">VLOOKUP($AE$90,INDIRECT(VLOOKUP(AF96,$AG$22:$AI$62,3,0),1),8,0)</f>
        <v>#N/A</v>
      </c>
      <c r="AQ96" s="100" t="e">
        <f ca="1">VLOOKUP($AE$90,INDIRECT(VLOOKUP(AF96,$AG$22:$AI$62,3,0),1),9,0)</f>
        <v>#N/A</v>
      </c>
      <c r="AR96" s="100" t="e">
        <f ca="1">VLOOKUP($AE$90,INDIRECT(VLOOKUP(AF96,$AG$22:$AI$62,3,0),1),10,0)</f>
        <v>#N/A</v>
      </c>
      <c r="AS96" s="100" t="e">
        <f ca="1">VLOOKUP($AE$90,INDIRECT(VLOOKUP(AF96,$AG$22:$AI$62,3,0),1),11,0)</f>
        <v>#N/A</v>
      </c>
      <c r="AT96" s="100" t="e">
        <f ca="1">VLOOKUP($AE$90,INDIRECT(VLOOKUP(AF96,$AG$22:$AI$62,3,0),1),12,0)</f>
        <v>#N/A</v>
      </c>
      <c r="AU96" s="100" t="e">
        <f ca="1">VLOOKUP($AE$90,INDIRECT(VLOOKUP(AF96,$AG$22:$AI$62,3,0),1),13,0)</f>
        <v>#N/A</v>
      </c>
      <c r="AV96" s="100" t="e">
        <f ca="1">VLOOKUP($AE$90,INDIRECT(VLOOKUP(AF96,$AG$22:$AI$62,3,0),1),14,0)</f>
        <v>#N/A</v>
      </c>
      <c r="AW96" s="100" t="e">
        <f ca="1">VLOOKUP($AE$90,INDIRECT(VLOOKUP(AF96,$AG$22:$AI$62,3,0),1),15,0)</f>
        <v>#N/A</v>
      </c>
      <c r="AX96" s="100" t="e">
        <f ca="1">VLOOKUP($AE$90,INDIRECT(VLOOKUP(AF96,$AG$22:$AI$62,3,0),1),16,0)</f>
        <v>#N/A</v>
      </c>
      <c r="AY96" s="100" t="e">
        <f ca="1">VLOOKUP($AE$90,INDIRECT(VLOOKUP(AF96,$AG$22:$AI$62,3,0),1),17,0)</f>
        <v>#N/A</v>
      </c>
      <c r="AZ96" s="100" t="e">
        <f ca="1">VLOOKUP($AE$90,INDIRECT(VLOOKUP(AF96,$AG$22:$AI$62,3,0),1),18,0)</f>
        <v>#N/A</v>
      </c>
      <c r="BA96" s="100" t="e">
        <f ca="1">VLOOKUP($AE$90,INDIRECT(VLOOKUP(AF96,$AG$22:$AI$62,3,0),1),19,0)</f>
        <v>#N/A</v>
      </c>
      <c r="BB96" s="100" t="e">
        <f ca="1">VLOOKUP($AE$90,INDIRECT(VLOOKUP(AF96,$AG$22:$AI$62,3,0),1),20,0)</f>
        <v>#N/A</v>
      </c>
      <c r="BC96" s="100" t="e">
        <f ca="1">VLOOKUP($AE$90,INDIRECT(VLOOKUP(AF96,$AG$22:$AI$62,3,0),1),21,0)</f>
        <v>#N/A</v>
      </c>
      <c r="BD96" s="100" t="e">
        <f ca="1">VLOOKUP($AE$90,INDIRECT(VLOOKUP(AF96,$AG$22:$AI$62,3,0),1),22,0)</f>
        <v>#N/A</v>
      </c>
      <c r="BE96" s="100" t="e">
        <f ca="1">VLOOKUP($AE$90,INDIRECT(VLOOKUP(AF96,$AG$22:$AI$62,3,0),1),23,0)</f>
        <v>#N/A</v>
      </c>
      <c r="BF96" s="100" t="e">
        <f ca="1">VLOOKUP($AE$90,INDIRECT(VLOOKUP(AF96,$AG$22:$AI$62,3,0),1),24,0)</f>
        <v>#N/A</v>
      </c>
      <c r="BG96" s="100" t="e">
        <f ca="1">VLOOKUP($AE$90,INDIRECT(VLOOKUP(AF96,$AG$22:$AI$62,3,0),1),25,0)</f>
        <v>#N/A</v>
      </c>
      <c r="BH96" s="100" t="e">
        <f ca="1">VLOOKUP($AE$90,INDIRECT(VLOOKUP(AF96,$AG$22:$AI$62,3,0),1),26,0)</f>
        <v>#N/A</v>
      </c>
      <c r="BI96" s="100" t="e">
        <f ca="1">VLOOKUP($AE$90,INDIRECT(VLOOKUP(AF96,$AG$22:$AI$62,3,0),1),27,0)</f>
        <v>#N/A</v>
      </c>
      <c r="BJ96" s="100" t="e">
        <f ca="1">VLOOKUP($AE$90,INDIRECT(VLOOKUP(AF96,$AG$22:$AI$62,3,0),1),28,0)</f>
        <v>#N/A</v>
      </c>
      <c r="BK96" s="100" t="e">
        <f ca="1">VLOOKUP($AE$90,INDIRECT(VLOOKUP(AF96,$AG$22:$AI$62,3,0),1),29,0)</f>
        <v>#N/A</v>
      </c>
    </row>
    <row r="97" spans="1:69" ht="18" hidden="1" outlineLevel="1" x14ac:dyDescent="0.35">
      <c r="A97" s="128"/>
      <c r="B97" s="128"/>
      <c r="C97" s="128"/>
      <c r="D97" s="128"/>
      <c r="E97" s="128"/>
      <c r="F97" s="128"/>
      <c r="G97" s="128"/>
      <c r="H97" s="128"/>
      <c r="I97" s="200">
        <f t="shared" si="136"/>
        <v>0</v>
      </c>
      <c r="J97" s="201"/>
      <c r="K97" s="249">
        <f t="shared" si="108"/>
        <v>0</v>
      </c>
      <c r="L97" s="249">
        <f t="shared" si="137"/>
        <v>0</v>
      </c>
      <c r="M97" s="249">
        <f t="shared" si="138"/>
        <v>0</v>
      </c>
      <c r="N97" s="249">
        <f t="shared" si="139"/>
        <v>0</v>
      </c>
      <c r="O97" s="249">
        <f t="shared" si="140"/>
        <v>0</v>
      </c>
      <c r="P97" s="249">
        <f t="shared" si="141"/>
        <v>0</v>
      </c>
      <c r="Q97" s="249">
        <f t="shared" si="142"/>
        <v>0</v>
      </c>
      <c r="R97" s="202"/>
      <c r="S97" s="202"/>
      <c r="T97" s="201"/>
      <c r="U97" s="128"/>
      <c r="V97" s="128"/>
      <c r="W97" s="128"/>
      <c r="X97" s="128"/>
      <c r="Y97" s="128"/>
      <c r="Z97" s="128"/>
      <c r="AA97" s="128"/>
      <c r="AB97" s="128"/>
      <c r="AC97" s="128"/>
      <c r="AF97" s="89"/>
      <c r="AG97" s="90"/>
      <c r="AH97" s="102"/>
      <c r="AI97" s="92"/>
      <c r="AJ97" t="e">
        <f t="shared" ref="AJ97" ca="1" si="203">IF(AI96&gt;AJ96,AJ96,AI96)</f>
        <v>#N/A</v>
      </c>
      <c r="AK97" s="84" t="e">
        <f t="shared" ref="AK97" ca="1" si="204">IF($AI96&gt;AK96,AK96-AJ96,IF($AI96&lt;AJ96,0,$AI96-AJ96))</f>
        <v>#N/A</v>
      </c>
      <c r="AL97" s="84" t="e">
        <f t="shared" ref="AL97" ca="1" si="205">IF($AI96&gt;AL96,AL96-AK96,IF($AI96&lt;AK96,0,$AI96-AK96))</f>
        <v>#N/A</v>
      </c>
      <c r="AM97" s="84" t="e">
        <f t="shared" ref="AM97" ca="1" si="206">IF($AI96&gt;AM96,AM96-AL96,IF($AI96&lt;AL96,0,$AI96-AL96))</f>
        <v>#N/A</v>
      </c>
      <c r="AN97" s="84" t="e">
        <f t="shared" ref="AN97" ca="1" si="207">IF($AI96&gt;AN96,AN96-AM96,IF($AI96&lt;AM96,0,$AI96-AM96))</f>
        <v>#N/A</v>
      </c>
      <c r="AO97" s="84" t="e">
        <f t="shared" ref="AO97" ca="1" si="208">AO96*AJ97</f>
        <v>#N/A</v>
      </c>
      <c r="AP97" s="84" t="e">
        <f t="shared" ref="AP97" ca="1" si="209">AP96*AK97</f>
        <v>#N/A</v>
      </c>
      <c r="AQ97" s="84" t="e">
        <f t="shared" ref="AQ97" ca="1" si="210">AQ96*AL97</f>
        <v>#N/A</v>
      </c>
      <c r="AR97" s="84" t="e">
        <f t="shared" ref="AR97" ca="1" si="211">AR96*AM97</f>
        <v>#N/A</v>
      </c>
      <c r="AS97" s="84" t="e">
        <f t="shared" ref="AS97" ca="1" si="212">AS96*AN97</f>
        <v>#N/A</v>
      </c>
      <c r="AT97" s="118" t="e">
        <f ca="1">ROUND(($AH96-$AG96+1),0)*(AT96/365)*$H$70</f>
        <v>#VALUE!</v>
      </c>
      <c r="AU97" s="115" t="e">
        <f ca="1">ROUND(($AH96-$AG96),0)*(AU96/365)*$AW$65*$H$70</f>
        <v>#VALUE!</v>
      </c>
      <c r="AV97" s="115" t="e">
        <f ca="1">ROUND(($AH96-$AG96),0)*(AV96/365)*$AX$65*$H$70</f>
        <v>#VALUE!</v>
      </c>
      <c r="AW97" s="115" t="e">
        <f t="shared" ref="AW97" ca="1" si="213">AW96*$AI96*$AW$65</f>
        <v>#N/A</v>
      </c>
      <c r="AX97" s="115" t="e">
        <f t="shared" ref="AX97" ca="1" si="214">AX96*$AI96*$AX$65</f>
        <v>#N/A</v>
      </c>
      <c r="AY97" s="115" t="e">
        <f t="shared" ref="AY97" ca="1" si="215">AY96*AJ97</f>
        <v>#N/A</v>
      </c>
      <c r="AZ97" s="115" t="e">
        <f t="shared" ref="AZ97" ca="1" si="216">AZ96*AK97</f>
        <v>#N/A</v>
      </c>
      <c r="BA97" s="115" t="e">
        <f t="shared" ref="BA97" ca="1" si="217">BA96*AL97</f>
        <v>#N/A</v>
      </c>
      <c r="BB97" s="115" t="e">
        <f t="shared" ref="BB97" ca="1" si="218">BB96*AM97</f>
        <v>#N/A</v>
      </c>
      <c r="BC97" s="115" t="e">
        <f t="shared" ref="BC97" ca="1" si="219">BC96*AN97</f>
        <v>#N/A</v>
      </c>
      <c r="BD97" s="117" t="e">
        <f ca="1">ROUND(($AH96-$AG96),0)*(BD96/365)*$H$70</f>
        <v>#VALUE!</v>
      </c>
      <c r="BE97" s="117" t="e">
        <f ca="1">ROUND(($AH96-$AG96),0)*(BE96/365)*$AW$65*$H$70</f>
        <v>#VALUE!</v>
      </c>
      <c r="BF97" s="117" t="e">
        <f ca="1">ROUND(($AH96-$AG96),0)*(BF96/365)*$AX$65*$H$70</f>
        <v>#VALUE!</v>
      </c>
      <c r="BG97" s="115" t="e">
        <f t="shared" ref="BG97" ca="1" si="220">BG96*$AI96*$AW$65</f>
        <v>#N/A</v>
      </c>
      <c r="BH97" s="115" t="e">
        <f t="shared" ref="BH97" ca="1" si="221">BH96*$AI96*$AX$65</f>
        <v>#N/A</v>
      </c>
      <c r="BI97" t="e">
        <f t="shared" ref="BI97" ca="1" si="222">$AI96*BI96*$BI$65</f>
        <v>#VALUE!</v>
      </c>
      <c r="BJ97" t="e">
        <f t="shared" ref="BJ97" ca="1" si="223">$AI96*BJ96*$BJ$65</f>
        <v>#VALUE!</v>
      </c>
      <c r="BK97" t="e">
        <f t="shared" ref="BK97" ca="1" si="224">IF(AF96&gt;2019,$AI96*BK96*$BK$65,$AI96*BK96*1)</f>
        <v>#VALUE!</v>
      </c>
      <c r="BM97" s="115">
        <f t="shared" ref="BM97" ca="1" si="225">IFERROR(SUM(AO97:AS97,AY97:BC97),0)</f>
        <v>0</v>
      </c>
      <c r="BN97" s="115">
        <f t="shared" ref="BN97" ca="1" si="226">IFERROR(SUM(AW97,BG97),0)</f>
        <v>0</v>
      </c>
      <c r="BO97" s="115">
        <f t="shared" ref="BO97" ca="1" si="227">IFERROR(SUM(AX97,BH97),0)</f>
        <v>0</v>
      </c>
      <c r="BP97" s="115">
        <f t="shared" ref="BP97" ca="1" si="228">IFERROR(SUM(AT97:AV97,BD97:BF97),0)</f>
        <v>0</v>
      </c>
      <c r="BQ97" s="115">
        <f t="shared" ref="BQ97" ca="1" si="229">IFERROR(SUM(BI97:BK97),0)</f>
        <v>0</v>
      </c>
    </row>
    <row r="98" spans="1:69" ht="18" hidden="1" outlineLevel="1" x14ac:dyDescent="0.35">
      <c r="A98" s="128"/>
      <c r="B98" s="128"/>
      <c r="C98" s="128"/>
      <c r="D98" s="128"/>
      <c r="E98" s="128"/>
      <c r="F98" s="128"/>
      <c r="G98" s="128"/>
      <c r="H98" s="128"/>
      <c r="I98" s="200">
        <f t="shared" si="136"/>
        <v>0</v>
      </c>
      <c r="J98" s="201"/>
      <c r="K98" s="249">
        <f t="shared" si="108"/>
        <v>0</v>
      </c>
      <c r="L98" s="249">
        <f t="shared" si="137"/>
        <v>0</v>
      </c>
      <c r="M98" s="249">
        <f t="shared" si="138"/>
        <v>0</v>
      </c>
      <c r="N98" s="249">
        <f t="shared" si="139"/>
        <v>0</v>
      </c>
      <c r="O98" s="249">
        <f t="shared" si="140"/>
        <v>0</v>
      </c>
      <c r="P98" s="249">
        <f t="shared" si="141"/>
        <v>0</v>
      </c>
      <c r="Q98" s="249">
        <f t="shared" si="142"/>
        <v>0</v>
      </c>
      <c r="R98" s="202"/>
      <c r="S98" s="202"/>
      <c r="T98" s="201"/>
      <c r="U98" s="128"/>
      <c r="V98" s="128"/>
      <c r="W98" s="128"/>
      <c r="X98" s="128"/>
      <c r="Y98" s="128"/>
      <c r="Z98" s="128"/>
      <c r="AA98" s="128"/>
      <c r="AB98" s="128"/>
      <c r="AC98" s="128"/>
      <c r="AF98" s="89" t="str">
        <f t="shared" ref="AF98" si="230">IF($AF$66&gt;3,AF96+1,"")</f>
        <v/>
      </c>
      <c r="AG98" s="90" t="str">
        <f t="shared" ref="AG98" si="231">IF(AF98="","",CONCATENATE("01/01/",AF98))</f>
        <v/>
      </c>
      <c r="AH98" s="102" t="str">
        <f>IF(AF100="",IF(AF98="","",$L$30),(CONCATENATE("31/12/",AF98)))</f>
        <v/>
      </c>
      <c r="AI98" s="92" t="str">
        <f>IF(AF98&lt;&gt;"",$K$70/($L$30-$J$30)*(AH98-AG98),"")</f>
        <v/>
      </c>
      <c r="AJ98" s="100" t="e">
        <f ca="1">IF($AB$90=1,IF($J$70&gt;6,ROUND(VLOOKUP($AE$90,INDIRECT(VLOOKUP($AF98,$AG$22:$AI$62,3,0),1),2,0)/365*($AH98-$AG98+1)/6*$J$70,0),ROUND(VLOOKUP($AE$90,INDIRECT(VLOOKUP($AF98,$AG$22:$AI$62,3,0),1),2,0)/365*($AH98-$AG98+1),0)),ROUND(VLOOKUP($AE$90,INDIRECT(VLOOKUP($AF98,$AG$22:$AI$62,3,0),1),2,0)/365*($AH98-$AG98+1),0)*$H$70)</f>
        <v>#N/A</v>
      </c>
      <c r="AK98" s="100" t="e">
        <f ca="1">IF($AB$90=1,IF($J$70&gt;6,ROUND(VLOOKUP($AE$90,INDIRECT(VLOOKUP($AF98,$AG$22:$AI$62,3,0),1),3,0)/365*($AH98-$AG98+1)/6*$J$70,0),ROUND(VLOOKUP($AE$90,INDIRECT(VLOOKUP($AF98,$AG$22:$AI$62,3,0),1),3,0)/365*($AH98-$AG98+1),0)),ROUND(VLOOKUP($AE$90,INDIRECT(VLOOKUP($AF98,$AG$22:$AI$62,3,0),1),3,0)/365*($AH98-$AG98+1),0)*$H$70)</f>
        <v>#N/A</v>
      </c>
      <c r="AL98" s="100" t="e">
        <f ca="1">IF($AB$90=1,IF($J$70&gt;6,ROUND(VLOOKUP($AE$90,INDIRECT(VLOOKUP($AF98,$AG$22:$AI$62,3,0),1),4,0)/365*($AH98-$AG98+1)/6*$J$70,0),ROUND(VLOOKUP($AE$90,INDIRECT(VLOOKUP($AF98,$AG$22:$AI$62,3,0),1),4,0)/365*($AH98-$AG98+1),0)),ROUND(VLOOKUP($AE$90,INDIRECT(VLOOKUP($AF98,$AG$22:$AI$62,3,0),1),4,0)/365*($AH98-$AG98+1),0)*$H$70)</f>
        <v>#N/A</v>
      </c>
      <c r="AM98" s="100" t="e">
        <f ca="1">IF($AB$90=1,IF($J$70&gt;6,ROUND(VLOOKUP($AE$90,INDIRECT(VLOOKUP($AF98,$AG$22:$AI$62,3,0),1),5,0)/365*($AH98-$AG98+1)/6*$J$70,0),ROUND(VLOOKUP($AE$90,INDIRECT(VLOOKUP($AF98,$AG$22:$AI$62,3,0),1),5,0)/365*($AH98-$AG98+1),0)),ROUND(VLOOKUP($AE$90,INDIRECT(VLOOKUP($AF98,$AG$22:$AI$62,3,0),1),5,0)/365*($AH98-$AG98+1),0)*$H$70)</f>
        <v>#N/A</v>
      </c>
      <c r="AN98" s="100" t="e">
        <f ca="1">IF($AB$90=1,IF($J$70&gt;6,ROUND(VLOOKUP($AE$90,INDIRECT(VLOOKUP($AF98,$AG$22:$AI$62,3,0),1),6,0)/365*($AH98-$AG98+1)/6*$J$70,0),ROUND(VLOOKUP($AE$90,INDIRECT(VLOOKUP($AF98,$AG$22:$AI$62,3,0),1),6,0)/365*($AH98-$AG98+1),0)),ROUND(VLOOKUP($AE$90,INDIRECT(VLOOKUP($AF98,$AG$22:$AI$62,3,0),1),6,0)/365*($AH98-$AG98+1),0)*$H$70)</f>
        <v>#N/A</v>
      </c>
      <c r="AO98" s="100" t="e">
        <f ca="1">VLOOKUP($AE$90,INDIRECT(VLOOKUP(AF98,$AG$22:$AI$62,3,0),1),7,0)</f>
        <v>#N/A</v>
      </c>
      <c r="AP98" s="100" t="e">
        <f ca="1">VLOOKUP($AE$90,INDIRECT(VLOOKUP(AF98,$AG$22:$AI$62,3,0),1),8,0)</f>
        <v>#N/A</v>
      </c>
      <c r="AQ98" s="100" t="e">
        <f ca="1">VLOOKUP($AE$90,INDIRECT(VLOOKUP(AF98,$AG$22:$AI$62,3,0),1),9,0)</f>
        <v>#N/A</v>
      </c>
      <c r="AR98" s="100" t="e">
        <f ca="1">VLOOKUP($AE$90,INDIRECT(VLOOKUP(AF98,$AG$22:$AI$62,3,0),1),10,0)</f>
        <v>#N/A</v>
      </c>
      <c r="AS98" s="100" t="e">
        <f ca="1">VLOOKUP($AE$90,INDIRECT(VLOOKUP(AF98,$AG$22:$AI$62,3,0),1),11,0)</f>
        <v>#N/A</v>
      </c>
      <c r="AT98" s="100" t="e">
        <f ca="1">VLOOKUP($AE$90,INDIRECT(VLOOKUP(AF98,$AG$22:$AI$62,3,0),1),12,0)</f>
        <v>#N/A</v>
      </c>
      <c r="AU98" s="100" t="e">
        <f ca="1">VLOOKUP($AE$90,INDIRECT(VLOOKUP(AF98,$AG$22:$AI$62,3,0),1),13,0)</f>
        <v>#N/A</v>
      </c>
      <c r="AV98" s="100" t="e">
        <f ca="1">VLOOKUP($AE$90,INDIRECT(VLOOKUP(AF98,$AG$22:$AI$62,3,0),1),14,0)</f>
        <v>#N/A</v>
      </c>
      <c r="AW98" s="100" t="e">
        <f ca="1">VLOOKUP($AE$90,INDIRECT(VLOOKUP(AF98,$AG$22:$AI$62,3,0),1),15,0)</f>
        <v>#N/A</v>
      </c>
      <c r="AX98" s="100" t="e">
        <f ca="1">VLOOKUP($AE$90,INDIRECT(VLOOKUP(AF98,$AG$22:$AI$62,3,0),1),16,0)</f>
        <v>#N/A</v>
      </c>
      <c r="AY98" s="100" t="e">
        <f ca="1">VLOOKUP($AE$90,INDIRECT(VLOOKUP(AF98,$AG$22:$AI$62,3,0),1),17,0)</f>
        <v>#N/A</v>
      </c>
      <c r="AZ98" s="100" t="e">
        <f ca="1">VLOOKUP($AE$90,INDIRECT(VLOOKUP(AF98,$AG$22:$AI$62,3,0),1),18,0)</f>
        <v>#N/A</v>
      </c>
      <c r="BA98" s="100" t="e">
        <f ca="1">VLOOKUP($AE$90,INDIRECT(VLOOKUP(AF98,$AG$22:$AI$62,3,0),1),19,0)</f>
        <v>#N/A</v>
      </c>
      <c r="BB98" s="100" t="e">
        <f ca="1">VLOOKUP($AE$90,INDIRECT(VLOOKUP(AF98,$AG$22:$AI$62,3,0),1),20,0)</f>
        <v>#N/A</v>
      </c>
      <c r="BC98" s="100" t="e">
        <f ca="1">VLOOKUP($AE$90,INDIRECT(VLOOKUP(AF98,$AG$22:$AI$62,3,0),1),21,0)</f>
        <v>#N/A</v>
      </c>
      <c r="BD98" s="100" t="e">
        <f ca="1">VLOOKUP($AE$90,INDIRECT(VLOOKUP(AF98,$AG$22:$AI$62,3,0),1),22,0)</f>
        <v>#N/A</v>
      </c>
      <c r="BE98" s="100" t="e">
        <f ca="1">VLOOKUP($AE$90,INDIRECT(VLOOKUP(AF98,$AG$22:$AI$62,3,0),1),23,0)</f>
        <v>#N/A</v>
      </c>
      <c r="BF98" s="100" t="e">
        <f ca="1">VLOOKUP($AE$90,INDIRECT(VLOOKUP(AF98,$AG$22:$AI$62,3,0),1),24,0)</f>
        <v>#N/A</v>
      </c>
      <c r="BG98" s="100" t="e">
        <f ca="1">VLOOKUP($AE$90,INDIRECT(VLOOKUP(AF98,$AG$22:$AI$62,3,0),1),25,0)</f>
        <v>#N/A</v>
      </c>
      <c r="BH98" s="100" t="e">
        <f ca="1">VLOOKUP($AE$90,INDIRECT(VLOOKUP(AF98,$AG$22:$AI$62,3,0),1),26,0)</f>
        <v>#N/A</v>
      </c>
      <c r="BI98" s="100" t="e">
        <f ca="1">VLOOKUP($AE$90,INDIRECT(VLOOKUP(AF98,$AG$22:$AI$62,3,0),1),27,0)</f>
        <v>#N/A</v>
      </c>
      <c r="BJ98" s="100" t="e">
        <f ca="1">VLOOKUP($AE$90,INDIRECT(VLOOKUP(AF98,$AG$22:$AI$62,3,0),1),28,0)</f>
        <v>#N/A</v>
      </c>
      <c r="BK98" s="100" t="e">
        <f ca="1">VLOOKUP($AE$90,INDIRECT(VLOOKUP(AF98,$AG$22:$AI$62,3,0),1),29,0)</f>
        <v>#N/A</v>
      </c>
    </row>
    <row r="99" spans="1:69" ht="18" hidden="1" outlineLevel="1" x14ac:dyDescent="0.35">
      <c r="A99" s="128"/>
      <c r="B99" s="128"/>
      <c r="C99" s="128"/>
      <c r="D99" s="128"/>
      <c r="E99" s="128"/>
      <c r="F99" s="128"/>
      <c r="G99" s="128"/>
      <c r="H99" s="128"/>
      <c r="I99" s="200">
        <f t="shared" si="136"/>
        <v>0</v>
      </c>
      <c r="J99" s="201"/>
      <c r="K99" s="249">
        <f t="shared" si="108"/>
        <v>0</v>
      </c>
      <c r="L99" s="249">
        <f t="shared" si="137"/>
        <v>0</v>
      </c>
      <c r="M99" s="249">
        <f t="shared" si="138"/>
        <v>0</v>
      </c>
      <c r="N99" s="249">
        <f t="shared" si="139"/>
        <v>0</v>
      </c>
      <c r="O99" s="249">
        <f t="shared" si="140"/>
        <v>0</v>
      </c>
      <c r="P99" s="249">
        <f t="shared" si="141"/>
        <v>0</v>
      </c>
      <c r="Q99" s="249">
        <f t="shared" si="142"/>
        <v>0</v>
      </c>
      <c r="R99" s="202"/>
      <c r="S99" s="202"/>
      <c r="T99" s="201"/>
      <c r="U99" s="128"/>
      <c r="V99" s="128"/>
      <c r="W99" s="128"/>
      <c r="X99" s="128"/>
      <c r="Y99" s="128"/>
      <c r="Z99" s="128"/>
      <c r="AA99" s="128"/>
      <c r="AB99" s="128"/>
      <c r="AC99" s="128"/>
      <c r="AF99" s="89"/>
      <c r="AG99" s="90"/>
      <c r="AH99" s="102"/>
      <c r="AI99" s="92"/>
      <c r="AJ99" t="e">
        <f t="shared" ref="AJ99" ca="1" si="232">IF(AI98&gt;AJ98,AJ98,AI98)</f>
        <v>#N/A</v>
      </c>
      <c r="AK99" s="84" t="e">
        <f t="shared" ref="AK99" ca="1" si="233">IF($AI98&gt;AK98,AK98-AJ98,IF($AI98&lt;AJ98,0,$AI98-AJ98))</f>
        <v>#N/A</v>
      </c>
      <c r="AL99" s="84" t="e">
        <f t="shared" ref="AL99" ca="1" si="234">IF($AI98&gt;AL98,AL98-AK98,IF($AI98&lt;AK98,0,$AI98-AK98))</f>
        <v>#N/A</v>
      </c>
      <c r="AM99" s="84" t="e">
        <f t="shared" ref="AM99" ca="1" si="235">IF($AI98&gt;AM98,AM98-AL98,IF($AI98&lt;AL98,0,$AI98-AL98))</f>
        <v>#N/A</v>
      </c>
      <c r="AN99" s="84" t="e">
        <f t="shared" ref="AN99" ca="1" si="236">IF($AI98&gt;AN98,AN98-AM98,IF($AI98&lt;AM98,0,$AI98-AM98))</f>
        <v>#N/A</v>
      </c>
      <c r="AO99" s="84" t="e">
        <f t="shared" ref="AO99" ca="1" si="237">AO98*AJ99</f>
        <v>#N/A</v>
      </c>
      <c r="AP99" s="84" t="e">
        <f t="shared" ref="AP99" ca="1" si="238">AP98*AK99</f>
        <v>#N/A</v>
      </c>
      <c r="AQ99" s="84" t="e">
        <f t="shared" ref="AQ99" ca="1" si="239">AQ98*AL99</f>
        <v>#N/A</v>
      </c>
      <c r="AR99" s="84" t="e">
        <f t="shared" ref="AR99" ca="1" si="240">AR98*AM99</f>
        <v>#N/A</v>
      </c>
      <c r="AS99" s="84" t="e">
        <f t="shared" ref="AS99" ca="1" si="241">AS98*AN99</f>
        <v>#N/A</v>
      </c>
      <c r="AT99" s="118" t="e">
        <f ca="1">ROUND(($AH98-$AG98+1),0)*(AT98/365)*$H$70</f>
        <v>#VALUE!</v>
      </c>
      <c r="AU99" s="115" t="e">
        <f ca="1">ROUND(($AH98-$AG98),0)*(AU98/365)*$AW$65*$H$70</f>
        <v>#VALUE!</v>
      </c>
      <c r="AV99" s="115" t="e">
        <f ca="1">ROUND(($AH98-$AG98),0)*(AV98/365)*$AX$65*$H$70</f>
        <v>#VALUE!</v>
      </c>
      <c r="AW99" s="115" t="e">
        <f t="shared" ref="AW99" ca="1" si="242">AW98*$AI98*$AW$65</f>
        <v>#N/A</v>
      </c>
      <c r="AX99" s="115" t="e">
        <f t="shared" ref="AX99" ca="1" si="243">AX98*$AI98*$AX$65</f>
        <v>#N/A</v>
      </c>
      <c r="AY99" s="115" t="e">
        <f t="shared" ref="AY99" ca="1" si="244">AY98*AJ99</f>
        <v>#N/A</v>
      </c>
      <c r="AZ99" s="115" t="e">
        <f t="shared" ref="AZ99" ca="1" si="245">AZ98*AK99</f>
        <v>#N/A</v>
      </c>
      <c r="BA99" s="115" t="e">
        <f t="shared" ref="BA99" ca="1" si="246">BA98*AL99</f>
        <v>#N/A</v>
      </c>
      <c r="BB99" s="115" t="e">
        <f t="shared" ref="BB99" ca="1" si="247">BB98*AM99</f>
        <v>#N/A</v>
      </c>
      <c r="BC99" s="115" t="e">
        <f t="shared" ref="BC99" ca="1" si="248">BC98*AN99</f>
        <v>#N/A</v>
      </c>
      <c r="BD99" s="117" t="e">
        <f ca="1">ROUND(($AH98-$AG98),0)*(BD98/365)*$H$70</f>
        <v>#VALUE!</v>
      </c>
      <c r="BE99" s="117" t="e">
        <f ca="1">ROUND(($AH98-$AG98),0)*(BE98/365)*$AW$65*$H$70</f>
        <v>#VALUE!</v>
      </c>
      <c r="BF99" s="117" t="e">
        <f ca="1">ROUND(($AH98-$AG98),0)*(BF98/365)*$AX$65*$H$70</f>
        <v>#VALUE!</v>
      </c>
      <c r="BG99" s="115" t="e">
        <f t="shared" ref="BG99" ca="1" si="249">BG98*$AI98*$AW$65</f>
        <v>#N/A</v>
      </c>
      <c r="BH99" s="115" t="e">
        <f t="shared" ref="BH99" ca="1" si="250">BH98*$AI98*$AX$65</f>
        <v>#N/A</v>
      </c>
      <c r="BI99" t="e">
        <f t="shared" ref="BI99" ca="1" si="251">$AI98*BI98*$BI$65</f>
        <v>#VALUE!</v>
      </c>
      <c r="BJ99" t="e">
        <f t="shared" ref="BJ99" ca="1" si="252">$AI98*BJ98*$BJ$65</f>
        <v>#VALUE!</v>
      </c>
      <c r="BK99" t="e">
        <f t="shared" ref="BK99" ca="1" si="253">IF(AF98&gt;2019,$AI98*BK98*$BK$65,$AI98*BK98*1)</f>
        <v>#VALUE!</v>
      </c>
      <c r="BM99" s="115">
        <f t="shared" ref="BM99" ca="1" si="254">IFERROR(SUM(AO99:AS99,AY99:BC99),0)</f>
        <v>0</v>
      </c>
      <c r="BN99" s="115">
        <f t="shared" ref="BN99" ca="1" si="255">IFERROR(SUM(AW99,BG99),0)</f>
        <v>0</v>
      </c>
      <c r="BO99" s="115">
        <f t="shared" ref="BO99" ca="1" si="256">IFERROR(SUM(AX99,BH99),0)</f>
        <v>0</v>
      </c>
      <c r="BP99" s="115">
        <f t="shared" ref="BP99" ca="1" si="257">IFERROR(SUM(AT99:AV99,BD99:BF99),0)</f>
        <v>0</v>
      </c>
      <c r="BQ99" s="115">
        <f t="shared" ref="BQ99" ca="1" si="258">IFERROR(SUM(BI99:BK99),0)</f>
        <v>0</v>
      </c>
    </row>
    <row r="100" spans="1:69" ht="18.600000000000001" hidden="1" outlineLevel="1" thickBot="1" x14ac:dyDescent="0.4">
      <c r="A100" s="128"/>
      <c r="B100" s="128"/>
      <c r="C100" s="128"/>
      <c r="D100" s="128"/>
      <c r="E100" s="128"/>
      <c r="F100" s="128"/>
      <c r="G100" s="128"/>
      <c r="H100" s="128"/>
      <c r="I100" s="200">
        <f t="shared" si="136"/>
        <v>0</v>
      </c>
      <c r="J100" s="201"/>
      <c r="K100" s="249">
        <f t="shared" si="108"/>
        <v>0</v>
      </c>
      <c r="L100" s="249">
        <f t="shared" si="137"/>
        <v>0</v>
      </c>
      <c r="M100" s="249">
        <f t="shared" si="138"/>
        <v>0</v>
      </c>
      <c r="N100" s="249">
        <f t="shared" si="139"/>
        <v>0</v>
      </c>
      <c r="O100" s="249">
        <f t="shared" si="140"/>
        <v>0</v>
      </c>
      <c r="P100" s="249">
        <f t="shared" si="141"/>
        <v>0</v>
      </c>
      <c r="Q100" s="249">
        <f t="shared" si="142"/>
        <v>0</v>
      </c>
      <c r="R100" s="202"/>
      <c r="S100" s="202"/>
      <c r="T100" s="201"/>
      <c r="U100" s="128"/>
      <c r="V100" s="128"/>
      <c r="W100" s="128"/>
      <c r="X100" s="128"/>
      <c r="Y100" s="128"/>
      <c r="Z100" s="128"/>
      <c r="AA100" s="128"/>
      <c r="AB100" s="128"/>
      <c r="AC100" s="128"/>
      <c r="AF100" s="89"/>
      <c r="AG100" s="90"/>
      <c r="AH100" s="102"/>
      <c r="AI100" s="92"/>
      <c r="AK100" s="84"/>
      <c r="AL100" s="84"/>
      <c r="AM100" s="84"/>
      <c r="AN100" s="84"/>
      <c r="AO100" s="84"/>
      <c r="AP100" s="84"/>
      <c r="AQ100" s="84"/>
      <c r="AR100" s="84"/>
      <c r="AS100" s="84"/>
      <c r="AT100" s="117"/>
      <c r="AU100" s="115"/>
      <c r="AV100" s="115"/>
      <c r="AW100" s="115"/>
      <c r="AX100" s="115"/>
      <c r="AY100" s="115"/>
      <c r="AZ100" s="115"/>
      <c r="BA100" s="115"/>
      <c r="BB100" s="115"/>
      <c r="BC100" s="115"/>
      <c r="BD100" s="117"/>
      <c r="BE100" s="117"/>
      <c r="BF100" s="117"/>
      <c r="BG100" s="115"/>
      <c r="BH100" s="115"/>
      <c r="BM100" s="115"/>
      <c r="BN100" s="115"/>
      <c r="BO100" s="115"/>
      <c r="BP100" s="115"/>
      <c r="BQ100" s="115"/>
    </row>
    <row r="101" spans="1:69" ht="18.600000000000001" hidden="1" outlineLevel="1" thickTop="1" x14ac:dyDescent="0.35">
      <c r="A101" s="128"/>
      <c r="B101" s="128"/>
      <c r="C101" s="128"/>
      <c r="D101" s="128"/>
      <c r="E101" s="128"/>
      <c r="F101" s="128"/>
      <c r="G101" s="128"/>
      <c r="H101" s="128"/>
      <c r="I101" s="200">
        <f t="shared" si="136"/>
        <v>0</v>
      </c>
      <c r="J101" s="201"/>
      <c r="K101" s="249">
        <f t="shared" si="108"/>
        <v>0</v>
      </c>
      <c r="L101" s="249">
        <f t="shared" si="137"/>
        <v>0</v>
      </c>
      <c r="M101" s="249">
        <f t="shared" si="138"/>
        <v>0</v>
      </c>
      <c r="N101" s="249">
        <f t="shared" si="139"/>
        <v>0</v>
      </c>
      <c r="O101" s="249">
        <f t="shared" si="140"/>
        <v>0</v>
      </c>
      <c r="P101" s="249">
        <f t="shared" si="141"/>
        <v>0</v>
      </c>
      <c r="Q101" s="249">
        <f t="shared" si="142"/>
        <v>0</v>
      </c>
      <c r="R101" s="202"/>
      <c r="S101" s="202"/>
      <c r="T101" s="201"/>
      <c r="U101" s="128"/>
      <c r="V101" s="128"/>
      <c r="W101" s="128"/>
      <c r="X101" s="128"/>
      <c r="Y101" s="128"/>
      <c r="Z101" s="128"/>
      <c r="AA101" s="128"/>
      <c r="AB101" s="196">
        <f>IFERROR(FIND($AB$67,AD101,1),0)</f>
        <v>0</v>
      </c>
      <c r="AC101" s="196"/>
      <c r="AD101">
        <f>+I71</f>
        <v>0</v>
      </c>
      <c r="AE101" t="e">
        <f>VLOOKUP(I71,$AD$22:$AE$66,2,0)</f>
        <v>#N/A</v>
      </c>
      <c r="AF101" s="97">
        <f>YEAR($J$30)</f>
        <v>1900</v>
      </c>
      <c r="AG101" s="91">
        <f>$J$30</f>
        <v>0</v>
      </c>
      <c r="AH101" s="101">
        <f>IF(AF103="",$L$30,(CONCATENATE("31/12/",AF101)))</f>
        <v>0</v>
      </c>
      <c r="AI101" s="99" t="e">
        <f>IF(AF101&lt;&gt;"",$K$71/($L$30-$J$30)*(AH101-AG101),"")</f>
        <v>#DIV/0!</v>
      </c>
      <c r="AJ101" s="100" t="e">
        <f ca="1">IF($AB$101=1,IF($J$71&gt;6,ROUND(VLOOKUP($AE$101,INDIRECT(VLOOKUP($AF101,$AG$22:$AI$62,3,0),1),2,0)/365*($AH101-$AG101+1)/6*$J$71,0),ROUND(VLOOKUP($AE$101,INDIRECT(VLOOKUP($AF101,$AG$22:$AI$62,3,0),1),2,0)/365*($AH101-$AG101+1),0)),ROUND(VLOOKUP($AE$101,INDIRECT(VLOOKUP($AF101,$AG$22:$AI$62,3,0),1),2,0)/365*($AH101-$AG101+1),0)*$H$71)</f>
        <v>#N/A</v>
      </c>
      <c r="AK101" s="100" t="e">
        <f ca="1">IF($AB$101=1,IF($J$71&gt;6,ROUND(VLOOKUP($AE$101,INDIRECT(VLOOKUP($AF101,$AG$22:$AI$62,3,0),1),3,0)/365*($AH101-$AG101+1)/6*$J$71,0),ROUND(VLOOKUP($AE$101,INDIRECT(VLOOKUP($AF101,$AG$22:$AI$62,3,0),1),3,0)/365*($AH101-$AG101+1),0)),ROUND(VLOOKUP($AE$101,INDIRECT(VLOOKUP($AF101,$AG$22:$AI$62,3,0),1),3,0)/365*($AH101-$AG101+1),0)*$H$71)</f>
        <v>#N/A</v>
      </c>
      <c r="AL101" s="100" t="e">
        <f ca="1">IF($AB$101=1,IF($J$71&gt;6,ROUND(VLOOKUP($AE$101,INDIRECT(VLOOKUP($AF101,$AG$22:$AI$62,3,0),1),4,0)/365*($AH101-$AG101+1)/6*$J$71,0),ROUND(VLOOKUP($AE$101,INDIRECT(VLOOKUP($AF101,$AG$22:$AI$62,3,0),1),4,0)/365*($AH101-$AG101+1),0)),ROUND(VLOOKUP($AE$101,INDIRECT(VLOOKUP($AF101,$AG$22:$AI$62,3,0),1),4,0)/365*($AH101-$AG101+1),0)*$H$71)</f>
        <v>#N/A</v>
      </c>
      <c r="AM101" s="100" t="e">
        <f ca="1">IF($AB$101=1,IF($J$71&gt;6,ROUND(VLOOKUP($AE$101,INDIRECT(VLOOKUP($AF101,$AG$22:$AI$62,3,0),1),5,0)/365*($AH101-$AG101+1)/6*$J$71,0),ROUND(VLOOKUP($AE$101,INDIRECT(VLOOKUP($AF101,$AG$22:$AI$62,3,0),1),5,0)/365*($AH101-$AG101+1),0)),ROUND(VLOOKUP($AE$101,INDIRECT(VLOOKUP($AF101,$AG$22:$AI$62,3,0),1),5,0)/365*($AH101-$AG101+1),0)*$H$71)</f>
        <v>#N/A</v>
      </c>
      <c r="AN101" s="100" t="e">
        <f ca="1">IF($AB$101=1,IF($J$71&gt;6,ROUND(VLOOKUP($AE$101,INDIRECT(VLOOKUP($AF101,$AG$22:$AI$62,3,0),1),6,0)/365*($AH101-$AG101+1)/6*$J$71,0),ROUND(VLOOKUP($AE$101,INDIRECT(VLOOKUP($AF101,$AG$22:$AI$62,3,0),1),6,0)/365*($AH101-$AG101+1),0)),ROUND(VLOOKUP($AE$101,INDIRECT(VLOOKUP($AF101,$AG$22:$AI$62,3,0),1),6,0)/365*($AH101-$AG101+1),0)*$H$71)</f>
        <v>#N/A</v>
      </c>
      <c r="AO101" s="100" t="e">
        <f ca="1">VLOOKUP($AE$101,INDIRECT(VLOOKUP(AF101,$AG$22:$AI$62,3,0),1),7,0)</f>
        <v>#N/A</v>
      </c>
      <c r="AP101" s="100" t="e">
        <f ca="1">VLOOKUP($AE$101,INDIRECT(VLOOKUP(AF101,$AG$22:$AI$62,3,0),1),8,0)</f>
        <v>#N/A</v>
      </c>
      <c r="AQ101" s="100" t="e">
        <f ca="1">VLOOKUP($AE$101,INDIRECT(VLOOKUP(AF101,$AG$22:$AI$62,3,0),1),9,0)</f>
        <v>#N/A</v>
      </c>
      <c r="AR101" s="100" t="e">
        <f ca="1">VLOOKUP($AE$101,INDIRECT(VLOOKUP(AF101,$AG$22:$AI$62,3,0),1),10,0)</f>
        <v>#N/A</v>
      </c>
      <c r="AS101" s="100" t="e">
        <f ca="1">VLOOKUP($AE$101,INDIRECT(VLOOKUP(AF101,$AG$22:$AI$62,3,0),1),11,0)</f>
        <v>#N/A</v>
      </c>
      <c r="AT101" s="100" t="e">
        <f ca="1">VLOOKUP($AE$101,INDIRECT(VLOOKUP(AF101,$AG$22:$AI$62,3,0),1),12,0)</f>
        <v>#N/A</v>
      </c>
      <c r="AU101" s="100" t="e">
        <f ca="1">VLOOKUP($AE$101,INDIRECT(VLOOKUP(AF101,$AG$22:$AI$62,3,0),1),13,0)</f>
        <v>#N/A</v>
      </c>
      <c r="AV101" s="100" t="e">
        <f ca="1">VLOOKUP($AE$101,INDIRECT(VLOOKUP(AF101,$AG$22:$AI$62,3,0),1),14,0)</f>
        <v>#N/A</v>
      </c>
      <c r="AW101" s="100" t="e">
        <f ca="1">VLOOKUP($AE$101,INDIRECT(VLOOKUP(AF101,$AG$22:$AI$62,3,0),1),15,0)</f>
        <v>#N/A</v>
      </c>
      <c r="AX101" s="100" t="e">
        <f ca="1">VLOOKUP($AE$101,INDIRECT(VLOOKUP(AF101,$AG$22:$AI$62,3,0),1),16,0)</f>
        <v>#N/A</v>
      </c>
      <c r="AY101" s="100" t="e">
        <f ca="1">VLOOKUP($AE$101,INDIRECT(VLOOKUP(AF101,$AG$22:$AI$62,3,0),1),17,0)</f>
        <v>#N/A</v>
      </c>
      <c r="AZ101" s="100" t="e">
        <f ca="1">VLOOKUP($AE$101,INDIRECT(VLOOKUP(AF101,$AG$22:$AI$62,3,0),1),18,0)</f>
        <v>#N/A</v>
      </c>
      <c r="BA101" s="100" t="e">
        <f ca="1">VLOOKUP($AE$101,INDIRECT(VLOOKUP(AF101,$AG$22:$AI$62,3,0),1),19,0)</f>
        <v>#N/A</v>
      </c>
      <c r="BB101" s="100" t="e">
        <f ca="1">VLOOKUP($AE$101,INDIRECT(VLOOKUP(AF101,$AG$22:$AI$62,3,0),1),20,0)</f>
        <v>#N/A</v>
      </c>
      <c r="BC101" s="100" t="e">
        <f ca="1">VLOOKUP($AE$101,INDIRECT(VLOOKUP(AF101,$AG$22:$AI$62,3,0),1),21,0)</f>
        <v>#N/A</v>
      </c>
      <c r="BD101" s="100" t="e">
        <f ca="1">VLOOKUP($AE$101,INDIRECT(VLOOKUP(AF101,$AG$22:$AI$62,3,0),1),22,0)</f>
        <v>#N/A</v>
      </c>
      <c r="BE101" s="100" t="e">
        <f ca="1">VLOOKUP($AE$101,INDIRECT(VLOOKUP(AF101,$AG$22:$AI$62,3,0),1),23,0)</f>
        <v>#N/A</v>
      </c>
      <c r="BF101" s="100" t="e">
        <f ca="1">VLOOKUP($AE$101,INDIRECT(VLOOKUP(AF101,$AG$22:$AI$62,3,0),1),24,0)</f>
        <v>#N/A</v>
      </c>
      <c r="BG101" s="100" t="e">
        <f ca="1">VLOOKUP($AE$101,INDIRECT(VLOOKUP(AF101,$AG$22:$AI$62,3,0),1),25,0)</f>
        <v>#N/A</v>
      </c>
      <c r="BH101" s="100" t="e">
        <f ca="1">VLOOKUP($AE$101,INDIRECT(VLOOKUP(AF101,$AG$22:$AI$62,3,0),1),26,0)</f>
        <v>#N/A</v>
      </c>
      <c r="BI101" s="100" t="e">
        <f ca="1">VLOOKUP($AE$101,INDIRECT(VLOOKUP(AF101,$AG$22:$AI$62,3,0),1),27,0)</f>
        <v>#N/A</v>
      </c>
      <c r="BJ101" s="100" t="e">
        <f ca="1">VLOOKUP($AE$101,INDIRECT(VLOOKUP(AF101,$AG$22:$AI$62,3,0),1),28,0)</f>
        <v>#N/A</v>
      </c>
      <c r="BK101" s="100" t="e">
        <f ca="1">VLOOKUP($AE$101,INDIRECT(VLOOKUP(AF101,$AG$22:$AI$62,3,0),1),29,0)</f>
        <v>#N/A</v>
      </c>
    </row>
    <row r="102" spans="1:69" ht="18" hidden="1" outlineLevel="1" x14ac:dyDescent="0.35">
      <c r="A102" s="128"/>
      <c r="B102" s="128"/>
      <c r="C102" s="128"/>
      <c r="D102" s="128"/>
      <c r="E102" s="128"/>
      <c r="F102" s="128"/>
      <c r="G102" s="128"/>
      <c r="H102" s="128"/>
      <c r="I102" s="200">
        <f t="shared" si="136"/>
        <v>0</v>
      </c>
      <c r="J102" s="201"/>
      <c r="K102" s="249">
        <f t="shared" si="108"/>
        <v>0</v>
      </c>
      <c r="L102" s="249">
        <f t="shared" si="137"/>
        <v>0</v>
      </c>
      <c r="M102" s="249">
        <f t="shared" si="138"/>
        <v>0</v>
      </c>
      <c r="N102" s="249">
        <f t="shared" si="139"/>
        <v>0</v>
      </c>
      <c r="O102" s="249">
        <f t="shared" si="140"/>
        <v>0</v>
      </c>
      <c r="P102" s="249">
        <f t="shared" si="141"/>
        <v>0</v>
      </c>
      <c r="Q102" s="249">
        <f t="shared" si="142"/>
        <v>0</v>
      </c>
      <c r="R102" s="202"/>
      <c r="S102" s="202"/>
      <c r="T102" s="201"/>
      <c r="U102" s="128"/>
      <c r="V102" s="128"/>
      <c r="W102" s="128"/>
      <c r="X102" s="128"/>
      <c r="Y102" s="128"/>
      <c r="Z102" s="128"/>
      <c r="AA102" s="128"/>
      <c r="AB102" s="128"/>
      <c r="AC102" s="128"/>
      <c r="AF102" s="89"/>
      <c r="AG102" s="90"/>
      <c r="AH102" s="102"/>
      <c r="AI102" s="92"/>
      <c r="AJ102" t="e">
        <f t="shared" ref="AJ102" ca="1" si="259">IF(AI101&gt;AJ101,AJ101,AI101)</f>
        <v>#DIV/0!</v>
      </c>
      <c r="AK102" s="84" t="e">
        <f t="shared" ref="AK102" ca="1" si="260">IF($AI101&gt;AK101,AK101-AJ101,IF($AI101&lt;AJ101,0,$AI101-AJ101))</f>
        <v>#DIV/0!</v>
      </c>
      <c r="AL102" s="84" t="e">
        <f t="shared" ref="AL102" ca="1" si="261">IF($AI101&gt;AL101,AL101-AK101,IF($AI101&lt;AK101,0,$AI101-AK101))</f>
        <v>#DIV/0!</v>
      </c>
      <c r="AM102" s="84" t="e">
        <f t="shared" ref="AM102" ca="1" si="262">IF($AI101&gt;AM101,AM101-AL101,IF($AI101&lt;AL101,0,$AI101-AL101))</f>
        <v>#DIV/0!</v>
      </c>
      <c r="AN102" s="84" t="e">
        <f t="shared" ref="AN102" ca="1" si="263">IF($AI101&gt;AN101,AN101-AM101,IF($AI101&lt;AM101,0,$AI101-AM101))</f>
        <v>#DIV/0!</v>
      </c>
      <c r="AO102" s="84" t="e">
        <f t="shared" ref="AO102" ca="1" si="264">AO101*AJ102</f>
        <v>#N/A</v>
      </c>
      <c r="AP102" s="84" t="e">
        <f t="shared" ref="AP102" ca="1" si="265">AP101*AK102</f>
        <v>#N/A</v>
      </c>
      <c r="AQ102" s="84" t="e">
        <f t="shared" ref="AQ102" ca="1" si="266">AQ101*AL102</f>
        <v>#N/A</v>
      </c>
      <c r="AR102" s="84" t="e">
        <f t="shared" ref="AR102" ca="1" si="267">AR101*AM102</f>
        <v>#N/A</v>
      </c>
      <c r="AS102" s="84" t="e">
        <f t="shared" ref="AS102" ca="1" si="268">AS101*AN102</f>
        <v>#N/A</v>
      </c>
      <c r="AT102" s="117" t="e">
        <f ca="1">ROUND(($AH101-$AG101+1),0)*(AT101/365)*$H$71</f>
        <v>#N/A</v>
      </c>
      <c r="AU102" s="115" t="e">
        <f ca="1">ROUND(($AH101-$AG101),0)*(AU101/365)*$AW$65*$H$71</f>
        <v>#N/A</v>
      </c>
      <c r="AV102" s="115" t="e">
        <f ca="1">ROUND(($AH101-$AG101),0)*(AV101/365)*$AX$65*$H$71</f>
        <v>#N/A</v>
      </c>
      <c r="AW102" s="115" t="e">
        <f t="shared" ref="AW102" ca="1" si="269">AW101*$AI101*$AW$65</f>
        <v>#N/A</v>
      </c>
      <c r="AX102" s="115" t="e">
        <f t="shared" ref="AX102" ca="1" si="270">AX101*$AI101*$AX$65</f>
        <v>#N/A</v>
      </c>
      <c r="AY102" s="115" t="e">
        <f t="shared" ref="AY102" ca="1" si="271">AY101*AJ102</f>
        <v>#N/A</v>
      </c>
      <c r="AZ102" s="115" t="e">
        <f t="shared" ref="AZ102" ca="1" si="272">AZ101*AK102</f>
        <v>#N/A</v>
      </c>
      <c r="BA102" s="115" t="e">
        <f t="shared" ref="BA102" ca="1" si="273">BA101*AL102</f>
        <v>#N/A</v>
      </c>
      <c r="BB102" s="115" t="e">
        <f t="shared" ref="BB102" ca="1" si="274">BB101*AM102</f>
        <v>#N/A</v>
      </c>
      <c r="BC102" s="115" t="e">
        <f t="shared" ref="BC102" ca="1" si="275">BC101*AN102</f>
        <v>#N/A</v>
      </c>
      <c r="BD102" s="117" t="e">
        <f ca="1">ROUND(($AH101-$AG101),0)*(BD101/365)*$H$71</f>
        <v>#N/A</v>
      </c>
      <c r="BE102" s="117" t="e">
        <f ca="1">ROUND(($AH101-$AG101),0)*(BE101/365)*$AW$65*$H$71</f>
        <v>#N/A</v>
      </c>
      <c r="BF102" s="117" t="e">
        <f ca="1">ROUND(($AH101-$AG101),0)*(BF101/365)*$AX$65*$H$71</f>
        <v>#N/A</v>
      </c>
      <c r="BG102" s="115" t="e">
        <f t="shared" ref="BG102" ca="1" si="276">BG101*$AI101*$AW$65</f>
        <v>#N/A</v>
      </c>
      <c r="BH102" s="115" t="e">
        <f t="shared" ref="BH102" ca="1" si="277">BH101*$AI101*$AX$65</f>
        <v>#N/A</v>
      </c>
      <c r="BI102" t="e">
        <f t="shared" ref="BI102" ca="1" si="278">$AI101*BI101*$BI$65</f>
        <v>#DIV/0!</v>
      </c>
      <c r="BJ102" t="e">
        <f t="shared" ref="BJ102" ca="1" si="279">$AI101*BJ101*$BJ$65</f>
        <v>#DIV/0!</v>
      </c>
      <c r="BK102" t="e">
        <f t="shared" ref="BK102" ca="1" si="280">IF(AF101&gt;2019,$AI101*BK101*$BK$65,$AI101*BK101*1)</f>
        <v>#DIV/0!</v>
      </c>
      <c r="BM102" s="115">
        <f t="shared" ref="BM102" ca="1" si="281">IFERROR(SUM(AO102:AS102,AY102:BC102),0)</f>
        <v>0</v>
      </c>
      <c r="BN102" s="115">
        <f t="shared" ref="BN102" ca="1" si="282">IFERROR(SUM(AW102,BG102),0)</f>
        <v>0</v>
      </c>
      <c r="BO102" s="115">
        <f t="shared" ref="BO102" ca="1" si="283">IFERROR(SUM(AX102,BH102),0)</f>
        <v>0</v>
      </c>
      <c r="BP102" s="115">
        <f t="shared" ref="BP102" ca="1" si="284">IFERROR(SUM(AT102:AV102,BD102:BF102),0)</f>
        <v>0</v>
      </c>
      <c r="BQ102" s="115">
        <f t="shared" ref="BQ102" ca="1" si="285">IFERROR(SUM(BI102:BK102),0)</f>
        <v>0</v>
      </c>
    </row>
    <row r="103" spans="1:69" ht="18" hidden="1" outlineLevel="1" x14ac:dyDescent="0.35">
      <c r="A103" s="128"/>
      <c r="B103" s="128"/>
      <c r="C103" s="128"/>
      <c r="D103" s="128"/>
      <c r="E103" s="128"/>
      <c r="F103" s="128"/>
      <c r="G103" s="128"/>
      <c r="H103" s="128"/>
      <c r="I103" s="200">
        <f t="shared" si="136"/>
        <v>0</v>
      </c>
      <c r="J103" s="201"/>
      <c r="K103" s="249">
        <f t="shared" si="108"/>
        <v>0</v>
      </c>
      <c r="L103" s="249">
        <f t="shared" si="137"/>
        <v>0</v>
      </c>
      <c r="M103" s="249">
        <f t="shared" si="138"/>
        <v>0</v>
      </c>
      <c r="N103" s="249">
        <f t="shared" si="139"/>
        <v>0</v>
      </c>
      <c r="O103" s="249">
        <f t="shared" si="140"/>
        <v>0</v>
      </c>
      <c r="P103" s="249">
        <f t="shared" si="141"/>
        <v>0</v>
      </c>
      <c r="Q103" s="249">
        <f t="shared" si="142"/>
        <v>0</v>
      </c>
      <c r="R103" s="202"/>
      <c r="S103" s="202"/>
      <c r="T103" s="201"/>
      <c r="U103" s="128"/>
      <c r="V103" s="128"/>
      <c r="W103" s="128"/>
      <c r="X103" s="128"/>
      <c r="Y103" s="128"/>
      <c r="Z103" s="128"/>
      <c r="AA103" s="128"/>
      <c r="AB103" s="128"/>
      <c r="AC103" s="128"/>
      <c r="AF103" s="89" t="str">
        <f t="shared" ref="AF103" si="286">IF($AF$66&gt;0,AF101+1,"")</f>
        <v/>
      </c>
      <c r="AG103" s="90" t="str">
        <f t="shared" ref="AG103" si="287">IF(AF103="","",CONCATENATE("01/01/",AF103))</f>
        <v/>
      </c>
      <c r="AH103" s="102" t="str">
        <f>IF(AF105="",IF(AF103="","",$L$30),(CONCATENATE("31/12/",AF103)))</f>
        <v/>
      </c>
      <c r="AI103" s="92" t="str">
        <f>IF(AF103&lt;&gt;"",$K$71/($L$30-$J$30)*(AH103-AG103),"")</f>
        <v/>
      </c>
      <c r="AJ103" s="100" t="e">
        <f ca="1">IF($AB$101=1,IF($J$71&gt;6,ROUND(VLOOKUP($AE$101,INDIRECT(VLOOKUP($AF103,$AG$22:$AI$62,3,0),1),2,0)/365*($AH103-$AG103+1)/6*$J$71,0),ROUND(VLOOKUP($AE$101,INDIRECT(VLOOKUP($AF103,$AG$22:$AI$62,3,0),1),2,0)/365*($AH103-$AG103+1),0)),ROUND(VLOOKUP($AE$101,INDIRECT(VLOOKUP($AF103,$AG$22:$AI$62,3,0),1),2,0)/365*($AH103-$AG103+1),0)*$H$71)</f>
        <v>#N/A</v>
      </c>
      <c r="AK103" s="100" t="e">
        <f ca="1">IF($AB$101=1,IF($J$71&gt;6,ROUND(VLOOKUP($AE$101,INDIRECT(VLOOKUP($AF103,$AG$22:$AI$62,3,0),1),3,0)/365*($AH103-$AG103+1)/6*$J$71,0),ROUND(VLOOKUP($AE$101,INDIRECT(VLOOKUP($AF103,$AG$22:$AI$62,3,0),1),3,0)/365*($AH103-$AG103+1),0)),ROUND(VLOOKUP($AE$101,INDIRECT(VLOOKUP($AF103,$AG$22:$AI$62,3,0),1),3,0)/365*($AH103-$AG103+1),0)*$H$71)</f>
        <v>#N/A</v>
      </c>
      <c r="AL103" s="100" t="e">
        <f ca="1">IF($AB$101=1,IF($J$71&gt;6,ROUND(VLOOKUP($AE$101,INDIRECT(VLOOKUP($AF103,$AG$22:$AI$62,3,0),1),4,0)/365*($AH103-$AG103+1)/6*$J$71,0),ROUND(VLOOKUP($AE$101,INDIRECT(VLOOKUP($AF103,$AG$22:$AI$62,3,0),1),4,0)/365*($AH103-$AG103+1),0)),ROUND(VLOOKUP($AE$101,INDIRECT(VLOOKUP($AF103,$AG$22:$AI$62,3,0),1),4,0)/365*($AH103-$AG103+1),0)*$H$71)</f>
        <v>#N/A</v>
      </c>
      <c r="AM103" s="100" t="e">
        <f ca="1">IF($AB$101=1,IF($J$71&gt;6,ROUND(VLOOKUP($AE$101,INDIRECT(VLOOKUP($AF103,$AG$22:$AI$62,3,0),1),5,0)/365*($AH103-$AG103+1)/6*$J$71,0),ROUND(VLOOKUP($AE$101,INDIRECT(VLOOKUP($AF103,$AG$22:$AI$62,3,0),1),5,0)/365*($AH103-$AG103+1),0)),ROUND(VLOOKUP($AE$101,INDIRECT(VLOOKUP($AF103,$AG$22:$AI$62,3,0),1),5,0)/365*($AH103-$AG103+1),0)*$H$71)</f>
        <v>#N/A</v>
      </c>
      <c r="AN103" s="100" t="e">
        <f ca="1">IF($AB$101=1,IF($J$71&gt;6,ROUND(VLOOKUP($AE$101,INDIRECT(VLOOKUP($AF103,$AG$22:$AI$62,3,0),1),6,0)/365*($AH103-$AG103+1)/6*$J$71,0),ROUND(VLOOKUP($AE$101,INDIRECT(VLOOKUP($AF103,$AG$22:$AI$62,3,0),1),6,0)/365*($AH103-$AG103+1),0)),ROUND(VLOOKUP($AE$101,INDIRECT(VLOOKUP($AF103,$AG$22:$AI$62,3,0),1),6,0)/365*($AH103-$AG103+1),0)*$H$71)</f>
        <v>#N/A</v>
      </c>
      <c r="AO103" s="100" t="e">
        <f ca="1">VLOOKUP($AE$101,INDIRECT(VLOOKUP(AF103,$AG$22:$AI$62,3,0),1),7,0)</f>
        <v>#N/A</v>
      </c>
      <c r="AP103" s="100" t="e">
        <f ca="1">VLOOKUP($AE$101,INDIRECT(VLOOKUP(AF103,$AG$22:$AI$62,3,0),1),8,0)</f>
        <v>#N/A</v>
      </c>
      <c r="AQ103" s="100" t="e">
        <f ca="1">VLOOKUP($AE$101,INDIRECT(VLOOKUP(AF103,$AG$22:$AI$62,3,0),1),9,0)</f>
        <v>#N/A</v>
      </c>
      <c r="AR103" s="100" t="e">
        <f ca="1">VLOOKUP($AE$101,INDIRECT(VLOOKUP(AF103,$AG$22:$AI$62,3,0),1),10,0)</f>
        <v>#N/A</v>
      </c>
      <c r="AS103" s="100" t="e">
        <f ca="1">VLOOKUP($AE$101,INDIRECT(VLOOKUP(AF103,$AG$22:$AI$62,3,0),1),11,0)</f>
        <v>#N/A</v>
      </c>
      <c r="AT103" s="100" t="e">
        <f ca="1">VLOOKUP($AE$101,INDIRECT(VLOOKUP(AF103,$AG$22:$AI$62,3,0),1),12,0)</f>
        <v>#N/A</v>
      </c>
      <c r="AU103" s="100" t="e">
        <f ca="1">VLOOKUP($AE$101,INDIRECT(VLOOKUP(AF103,$AG$22:$AI$62,3,0),1),13,0)</f>
        <v>#N/A</v>
      </c>
      <c r="AV103" s="100" t="e">
        <f ca="1">VLOOKUP($AE$101,INDIRECT(VLOOKUP(AF103,$AG$22:$AI$62,3,0),1),14,0)</f>
        <v>#N/A</v>
      </c>
      <c r="AW103" s="100" t="e">
        <f ca="1">VLOOKUP($AE$101,INDIRECT(VLOOKUP(AF103,$AG$22:$AI$62,3,0),1),15,0)</f>
        <v>#N/A</v>
      </c>
      <c r="AX103" s="100" t="e">
        <f ca="1">VLOOKUP($AE$101,INDIRECT(VLOOKUP(AF103,$AG$22:$AI$62,3,0),1),16,0)</f>
        <v>#N/A</v>
      </c>
      <c r="AY103" s="100" t="e">
        <f ca="1">VLOOKUP($AE$101,INDIRECT(VLOOKUP(AF103,$AG$22:$AI$62,3,0),1),17,0)</f>
        <v>#N/A</v>
      </c>
      <c r="AZ103" s="100" t="e">
        <f ca="1">VLOOKUP($AE$101,INDIRECT(VLOOKUP(AF103,$AG$22:$AI$62,3,0),1),18,0)</f>
        <v>#N/A</v>
      </c>
      <c r="BA103" s="100" t="e">
        <f ca="1">VLOOKUP($AE$101,INDIRECT(VLOOKUP(AF103,$AG$22:$AI$62,3,0),1),19,0)</f>
        <v>#N/A</v>
      </c>
      <c r="BB103" s="100" t="e">
        <f ca="1">VLOOKUP($AE$101,INDIRECT(VLOOKUP(AF103,$AG$22:$AI$62,3,0),1),20,0)</f>
        <v>#N/A</v>
      </c>
      <c r="BC103" s="100" t="e">
        <f ca="1">VLOOKUP($AE$101,INDIRECT(VLOOKUP(AF103,$AG$22:$AI$62,3,0),1),21,0)</f>
        <v>#N/A</v>
      </c>
      <c r="BD103" s="100" t="e">
        <f ca="1">VLOOKUP($AE$101,INDIRECT(VLOOKUP(AF103,$AG$22:$AI$62,3,0),1),22,0)</f>
        <v>#N/A</v>
      </c>
      <c r="BE103" s="100" t="e">
        <f ca="1">VLOOKUP($AE$101,INDIRECT(VLOOKUP(AF103,$AG$22:$AI$62,3,0),1),23,0)</f>
        <v>#N/A</v>
      </c>
      <c r="BF103" s="100" t="e">
        <f ca="1">VLOOKUP($AE$101,INDIRECT(VLOOKUP(AF103,$AG$22:$AI$62,3,0),1),24,0)</f>
        <v>#N/A</v>
      </c>
      <c r="BG103" s="100" t="e">
        <f ca="1">VLOOKUP($AE$101,INDIRECT(VLOOKUP(AF103,$AG$22:$AI$62,3,0),1),25,0)</f>
        <v>#N/A</v>
      </c>
      <c r="BH103" s="100" t="e">
        <f ca="1">VLOOKUP($AE$101,INDIRECT(VLOOKUP(AF103,$AG$22:$AI$62,3,0),1),26,0)</f>
        <v>#N/A</v>
      </c>
      <c r="BI103" s="100" t="e">
        <f ca="1">VLOOKUP($AE$101,INDIRECT(VLOOKUP(AF103,$AG$22:$AI$62,3,0),1),27,0)</f>
        <v>#N/A</v>
      </c>
      <c r="BJ103" s="100" t="e">
        <f ca="1">VLOOKUP($AE$101,INDIRECT(VLOOKUP(AF103,$AG$22:$AI$62,3,0),1),28,0)</f>
        <v>#N/A</v>
      </c>
      <c r="BK103" s="100" t="e">
        <f ca="1">VLOOKUP($AE$101,INDIRECT(VLOOKUP(AF103,$AG$22:$AI$62,3,0),1),29,0)</f>
        <v>#N/A</v>
      </c>
    </row>
    <row r="104" spans="1:69" ht="18" hidden="1" outlineLevel="1" x14ac:dyDescent="0.35">
      <c r="A104" s="128"/>
      <c r="B104" s="128"/>
      <c r="C104" s="128"/>
      <c r="D104" s="128"/>
      <c r="E104" s="128"/>
      <c r="F104" s="128"/>
      <c r="G104" s="128"/>
      <c r="H104" s="128"/>
      <c r="I104" s="203"/>
      <c r="J104" s="203"/>
      <c r="K104" s="203"/>
      <c r="L104" s="203"/>
      <c r="M104" s="203"/>
      <c r="N104" s="203"/>
      <c r="O104" s="203"/>
      <c r="P104" s="203"/>
      <c r="Q104" s="203"/>
      <c r="R104" s="203"/>
      <c r="S104" s="203"/>
      <c r="T104" s="203"/>
      <c r="U104" s="128"/>
      <c r="V104" s="128"/>
      <c r="W104" s="128"/>
      <c r="X104" s="128"/>
      <c r="Y104" s="128"/>
      <c r="Z104" s="128"/>
      <c r="AA104" s="128"/>
      <c r="AB104" s="128"/>
      <c r="AC104" s="128"/>
      <c r="AF104" s="89"/>
      <c r="AG104" s="90"/>
      <c r="AH104" s="102"/>
      <c r="AI104" s="92"/>
      <c r="AJ104" t="e">
        <f t="shared" ref="AJ104" ca="1" si="288">IF(AI103&gt;AJ103,AJ103,AI103)</f>
        <v>#N/A</v>
      </c>
      <c r="AK104" s="84" t="e">
        <f t="shared" ref="AK104" ca="1" si="289">IF($AI103&gt;AK103,AK103-AJ103,IF($AI103&lt;AJ103,0,$AI103-AJ103))</f>
        <v>#N/A</v>
      </c>
      <c r="AL104" s="84" t="e">
        <f t="shared" ref="AL104" ca="1" si="290">IF($AI103&gt;AL103,AL103-AK103,IF($AI103&lt;AK103,0,$AI103-AK103))</f>
        <v>#N/A</v>
      </c>
      <c r="AM104" s="84" t="e">
        <f t="shared" ref="AM104" ca="1" si="291">IF($AI103&gt;AM103,AM103-AL103,IF($AI103&lt;AL103,0,$AI103-AL103))</f>
        <v>#N/A</v>
      </c>
      <c r="AN104" s="84" t="e">
        <f t="shared" ref="AN104" ca="1" si="292">IF($AI103&gt;AN103,AN103-AM103,IF($AI103&lt;AM103,0,$AI103-AM103))</f>
        <v>#N/A</v>
      </c>
      <c r="AO104" s="84" t="e">
        <f t="shared" ref="AO104" ca="1" si="293">AO103*AJ104</f>
        <v>#N/A</v>
      </c>
      <c r="AP104" s="84" t="e">
        <f t="shared" ref="AP104" ca="1" si="294">AP103*AK104</f>
        <v>#N/A</v>
      </c>
      <c r="AQ104" s="84" t="e">
        <f t="shared" ref="AQ104" ca="1" si="295">AQ103*AL104</f>
        <v>#N/A</v>
      </c>
      <c r="AR104" s="84" t="e">
        <f t="shared" ref="AR104" ca="1" si="296">AR103*AM104</f>
        <v>#N/A</v>
      </c>
      <c r="AS104" s="84" t="e">
        <f t="shared" ref="AS104" ca="1" si="297">AS103*AN104</f>
        <v>#N/A</v>
      </c>
      <c r="AT104" s="118" t="e">
        <f ca="1">ROUND(($AH103-$AG103+1),0)*(AT103/365)*$H$71</f>
        <v>#VALUE!</v>
      </c>
      <c r="AU104" s="115" t="e">
        <f ca="1">ROUND(($AH103-$AG103),0)*(AU103/365)*$AW$65*$H$71</f>
        <v>#VALUE!</v>
      </c>
      <c r="AV104" s="115" t="e">
        <f ca="1">ROUND(($AH103-$AG103),0)*(AV103/365)*$AX$65*$H$71</f>
        <v>#VALUE!</v>
      </c>
      <c r="AW104" s="115" t="e">
        <f t="shared" ref="AW104" ca="1" si="298">AW103*$AI103*$AW$65</f>
        <v>#N/A</v>
      </c>
      <c r="AX104" s="115" t="e">
        <f t="shared" ref="AX104" ca="1" si="299">AX103*$AI103*$AX$65</f>
        <v>#N/A</v>
      </c>
      <c r="AY104" s="115" t="e">
        <f t="shared" ref="AY104" ca="1" si="300">AY103*AJ104</f>
        <v>#N/A</v>
      </c>
      <c r="AZ104" s="115" t="e">
        <f t="shared" ref="AZ104" ca="1" si="301">AZ103*AK104</f>
        <v>#N/A</v>
      </c>
      <c r="BA104" s="115" t="e">
        <f t="shared" ref="BA104" ca="1" si="302">BA103*AL104</f>
        <v>#N/A</v>
      </c>
      <c r="BB104" s="115" t="e">
        <f t="shared" ref="BB104" ca="1" si="303">BB103*AM104</f>
        <v>#N/A</v>
      </c>
      <c r="BC104" s="115" t="e">
        <f t="shared" ref="BC104" ca="1" si="304">BC103*AN104</f>
        <v>#N/A</v>
      </c>
      <c r="BD104" s="117" t="e">
        <f ca="1">ROUND(($AH103-$AG103),0)*(BD103/365)*$H$71</f>
        <v>#VALUE!</v>
      </c>
      <c r="BE104" s="117" t="e">
        <f ca="1">ROUND(($AH103-$AG103),0)*(BE103/365)*$AW$65*$H$71</f>
        <v>#VALUE!</v>
      </c>
      <c r="BF104" s="117" t="e">
        <f ca="1">ROUND(($AH103-$AG103),0)*(BF103/365)*$AX$65*$H$71</f>
        <v>#VALUE!</v>
      </c>
      <c r="BG104" s="115" t="e">
        <f t="shared" ref="BG104" ca="1" si="305">BG103*$AI103*$AW$65</f>
        <v>#N/A</v>
      </c>
      <c r="BH104" s="115" t="e">
        <f t="shared" ref="BH104" ca="1" si="306">BH103*$AI103*$AX$65</f>
        <v>#N/A</v>
      </c>
      <c r="BI104" t="e">
        <f t="shared" ref="BI104" ca="1" si="307">$AI103*BI103*$BI$65</f>
        <v>#VALUE!</v>
      </c>
      <c r="BJ104" t="e">
        <f t="shared" ref="BJ104" ca="1" si="308">$AI103*BJ103*$BJ$65</f>
        <v>#VALUE!</v>
      </c>
      <c r="BK104" t="e">
        <f t="shared" ref="BK104" ca="1" si="309">IF(AF103&gt;2019,$AI103*BK103*$BK$65,$AI103*BK103*1)</f>
        <v>#VALUE!</v>
      </c>
      <c r="BM104" s="115">
        <f t="shared" ref="BM104" ca="1" si="310">IFERROR(SUM(AO104:AS104,AY104:BC104),0)</f>
        <v>0</v>
      </c>
      <c r="BN104" s="115">
        <f t="shared" ref="BN104" ca="1" si="311">IFERROR(SUM(AW104,BG104),0)</f>
        <v>0</v>
      </c>
      <c r="BO104" s="115">
        <f t="shared" ref="BO104" ca="1" si="312">IFERROR(SUM(AX104,BH104),0)</f>
        <v>0</v>
      </c>
      <c r="BP104" s="115">
        <f t="shared" ref="BP104" ca="1" si="313">IFERROR(SUM(AT104:AV104,BD104:BF104),0)</f>
        <v>0</v>
      </c>
      <c r="BQ104" s="115">
        <f t="shared" ref="BQ104" ca="1" si="314">IFERROR(SUM(BI104:BK104),0)</f>
        <v>0</v>
      </c>
    </row>
    <row r="105" spans="1:69" ht="18" hidden="1" outlineLevel="1" x14ac:dyDescent="0.35">
      <c r="A105" s="128"/>
      <c r="B105" s="128"/>
      <c r="C105" s="128"/>
      <c r="D105" s="128"/>
      <c r="E105" s="128"/>
      <c r="F105" s="128"/>
      <c r="G105" s="128"/>
      <c r="H105" s="128"/>
      <c r="I105" s="203"/>
      <c r="J105" s="203"/>
      <c r="K105" s="204">
        <f>SUM(K91:K104)</f>
        <v>0</v>
      </c>
      <c r="L105" s="204">
        <f t="shared" ref="L105:Q105" si="315">SUM(L91:L104)</f>
        <v>0</v>
      </c>
      <c r="M105" s="204">
        <f t="shared" si="315"/>
        <v>0</v>
      </c>
      <c r="N105" s="204">
        <f t="shared" si="315"/>
        <v>0</v>
      </c>
      <c r="O105" s="204">
        <f t="shared" si="315"/>
        <v>0</v>
      </c>
      <c r="P105" s="204">
        <f t="shared" si="315"/>
        <v>0</v>
      </c>
      <c r="Q105" s="204">
        <f t="shared" si="315"/>
        <v>0</v>
      </c>
      <c r="R105" s="203"/>
      <c r="S105" s="203"/>
      <c r="T105" s="203"/>
      <c r="U105" s="128"/>
      <c r="V105" s="128"/>
      <c r="W105" s="128"/>
      <c r="X105" s="128"/>
      <c r="Y105" s="128"/>
      <c r="Z105" s="128"/>
      <c r="AA105" s="128"/>
      <c r="AB105" s="128"/>
      <c r="AC105" s="128"/>
      <c r="AF105" s="89" t="str">
        <f t="shared" ref="AF105" si="316">IF($AF$66&gt;1,AF103+1,"")</f>
        <v/>
      </c>
      <c r="AG105" s="90" t="str">
        <f t="shared" ref="AG105" si="317">IF(AF105="","",CONCATENATE("01/01/",AF105))</f>
        <v/>
      </c>
      <c r="AH105" s="102" t="str">
        <f>IF(AF107="",IF(AF105="","",$L$30),(CONCATENATE("31/12/",AF105)))</f>
        <v/>
      </c>
      <c r="AI105" s="92" t="str">
        <f>IF(AF105&lt;&gt;"",$K$71/($L$30-$J$30)*(AH105-AG105),"")</f>
        <v/>
      </c>
      <c r="AJ105" s="100" t="e">
        <f ca="1">IF($AB$101=1,IF($J$71&gt;6,ROUND(VLOOKUP($AE$101,INDIRECT(VLOOKUP($AF105,$AG$22:$AI$62,3,0),1),2,0)/365*($AH105-$AG105+1)/6*$J$71,0),ROUND(VLOOKUP($AE$101,INDIRECT(VLOOKUP($AF105,$AG$22:$AI$62,3,0),1),2,0)/365*($AH105-$AG105+1),0)),ROUND(VLOOKUP($AE$101,INDIRECT(VLOOKUP($AF105,$AG$22:$AI$62,3,0),1),2,0)/365*($AH105-$AG105+1),0)*$H$71)</f>
        <v>#N/A</v>
      </c>
      <c r="AK105" s="100" t="e">
        <f ca="1">IF($AB$101=1,IF($J$71&gt;6,ROUND(VLOOKUP($AE$101,INDIRECT(VLOOKUP($AF105,$AG$22:$AI$62,3,0),1),3,0)/365*($AH105-$AG105+1)/6*$J$71,0),ROUND(VLOOKUP($AE$101,INDIRECT(VLOOKUP($AF105,$AG$22:$AI$62,3,0),1),3,0)/365*($AH105-$AG105+1),0)),ROUND(VLOOKUP($AE$101,INDIRECT(VLOOKUP($AF105,$AG$22:$AI$62,3,0),1),3,0)/365*($AH105-$AG105+1),0)*$H$71)</f>
        <v>#N/A</v>
      </c>
      <c r="AL105" s="100" t="e">
        <f ca="1">IF($AB$101=1,IF($J$71&gt;6,ROUND(VLOOKUP($AE$101,INDIRECT(VLOOKUP($AF105,$AG$22:$AI$62,3,0),1),4,0)/365*($AH105-$AG105+1)/6*$J$71,0),ROUND(VLOOKUP($AE$101,INDIRECT(VLOOKUP($AF105,$AG$22:$AI$62,3,0),1),4,0)/365*($AH105-$AG105+1),0)),ROUND(VLOOKUP($AE$101,INDIRECT(VLOOKUP($AF105,$AG$22:$AI$62,3,0),1),4,0)/365*($AH105-$AG105+1),0)*$H$71)</f>
        <v>#N/A</v>
      </c>
      <c r="AM105" s="100" t="e">
        <f ca="1">IF($AB$101=1,IF($J$71&gt;6,ROUND(VLOOKUP($AE$101,INDIRECT(VLOOKUP($AF105,$AG$22:$AI$62,3,0),1),5,0)/365*($AH105-$AG105+1)/6*$J$71,0),ROUND(VLOOKUP($AE$101,INDIRECT(VLOOKUP($AF105,$AG$22:$AI$62,3,0),1),5,0)/365*($AH105-$AG105+1),0)),ROUND(VLOOKUP($AE$101,INDIRECT(VLOOKUP($AF105,$AG$22:$AI$62,3,0),1),5,0)/365*($AH105-$AG105+1),0)*$H$71)</f>
        <v>#N/A</v>
      </c>
      <c r="AN105" s="100" t="e">
        <f ca="1">IF($AB$101=1,IF($J$71&gt;6,ROUND(VLOOKUP($AE$101,INDIRECT(VLOOKUP($AF105,$AG$22:$AI$62,3,0),1),6,0)/365*($AH105-$AG105+1)/6*$J$71,0),ROUND(VLOOKUP($AE$101,INDIRECT(VLOOKUP($AF105,$AG$22:$AI$62,3,0),1),6,0)/365*($AH105-$AG105+1),0)),ROUND(VLOOKUP($AE$101,INDIRECT(VLOOKUP($AF105,$AG$22:$AI$62,3,0),1),6,0)/365*($AH105-$AG105+1),0)*$H$71)</f>
        <v>#N/A</v>
      </c>
      <c r="AO105" s="100" t="e">
        <f ca="1">VLOOKUP($AE$101,INDIRECT(VLOOKUP(AF105,$AG$22:$AI$62,3,0),1),7,0)</f>
        <v>#N/A</v>
      </c>
      <c r="AP105" s="100" t="e">
        <f ca="1">VLOOKUP($AE$101,INDIRECT(VLOOKUP(AF105,$AG$22:$AI$62,3,0),1),8,0)</f>
        <v>#N/A</v>
      </c>
      <c r="AQ105" s="100" t="e">
        <f ca="1">VLOOKUP($AE$101,INDIRECT(VLOOKUP(AF105,$AG$22:$AI$62,3,0),1),9,0)</f>
        <v>#N/A</v>
      </c>
      <c r="AR105" s="100" t="e">
        <f ca="1">VLOOKUP($AE$101,INDIRECT(VLOOKUP(AF105,$AG$22:$AI$62,3,0),1),10,0)</f>
        <v>#N/A</v>
      </c>
      <c r="AS105" s="100" t="e">
        <f ca="1">VLOOKUP($AE$101,INDIRECT(VLOOKUP(AF105,$AG$22:$AI$62,3,0),1),11,0)</f>
        <v>#N/A</v>
      </c>
      <c r="AT105" s="100" t="e">
        <f ca="1">VLOOKUP($AE$101,INDIRECT(VLOOKUP(AF105,$AG$22:$AI$62,3,0),1),12,0)</f>
        <v>#N/A</v>
      </c>
      <c r="AU105" s="100" t="e">
        <f ca="1">VLOOKUP($AE$101,INDIRECT(VLOOKUP(AF105,$AG$22:$AI$62,3,0),1),13,0)</f>
        <v>#N/A</v>
      </c>
      <c r="AV105" s="100" t="e">
        <f ca="1">VLOOKUP($AE$101,INDIRECT(VLOOKUP(AF105,$AG$22:$AI$62,3,0),1),14,0)</f>
        <v>#N/A</v>
      </c>
      <c r="AW105" s="100" t="e">
        <f ca="1">VLOOKUP($AE$101,INDIRECT(VLOOKUP(AF105,$AG$22:$AI$62,3,0),1),15,0)</f>
        <v>#N/A</v>
      </c>
      <c r="AX105" s="100" t="e">
        <f ca="1">VLOOKUP($AE$101,INDIRECT(VLOOKUP(AF105,$AG$22:$AI$62,3,0),1),16,0)</f>
        <v>#N/A</v>
      </c>
      <c r="AY105" s="100" t="e">
        <f ca="1">VLOOKUP($AE$101,INDIRECT(VLOOKUP(AF105,$AG$22:$AI$62,3,0),1),17,0)</f>
        <v>#N/A</v>
      </c>
      <c r="AZ105" s="100" t="e">
        <f ca="1">VLOOKUP($AE$101,INDIRECT(VLOOKUP(AF105,$AG$22:$AI$62,3,0),1),18,0)</f>
        <v>#N/A</v>
      </c>
      <c r="BA105" s="100" t="e">
        <f ca="1">VLOOKUP($AE$101,INDIRECT(VLOOKUP(AF105,$AG$22:$AI$62,3,0),1),19,0)</f>
        <v>#N/A</v>
      </c>
      <c r="BB105" s="100" t="e">
        <f ca="1">VLOOKUP($AE$101,INDIRECT(VLOOKUP(AF105,$AG$22:$AI$62,3,0),1),20,0)</f>
        <v>#N/A</v>
      </c>
      <c r="BC105" s="100" t="e">
        <f ca="1">VLOOKUP($AE$101,INDIRECT(VLOOKUP(AF105,$AG$22:$AI$62,3,0),1),21,0)</f>
        <v>#N/A</v>
      </c>
      <c r="BD105" s="100" t="e">
        <f ca="1">VLOOKUP($AE$101,INDIRECT(VLOOKUP(AF105,$AG$22:$AI$62,3,0),1),22,0)</f>
        <v>#N/A</v>
      </c>
      <c r="BE105" s="100" t="e">
        <f ca="1">VLOOKUP($AE$101,INDIRECT(VLOOKUP(AF105,$AG$22:$AI$62,3,0),1),23,0)</f>
        <v>#N/A</v>
      </c>
      <c r="BF105" s="100" t="e">
        <f ca="1">VLOOKUP($AE$101,INDIRECT(VLOOKUP(AF105,$AG$22:$AI$62,3,0),1),24,0)</f>
        <v>#N/A</v>
      </c>
      <c r="BG105" s="100" t="e">
        <f ca="1">VLOOKUP($AE$101,INDIRECT(VLOOKUP(AF105,$AG$22:$AI$62,3,0),1),25,0)</f>
        <v>#N/A</v>
      </c>
      <c r="BH105" s="100" t="e">
        <f ca="1">VLOOKUP($AE$101,INDIRECT(VLOOKUP(AF105,$AG$22:$AI$62,3,0),1),26,0)</f>
        <v>#N/A</v>
      </c>
      <c r="BI105" s="100" t="e">
        <f ca="1">VLOOKUP($AE$101,INDIRECT(VLOOKUP(AF105,$AG$22:$AI$62,3,0),1),27,0)</f>
        <v>#N/A</v>
      </c>
      <c r="BJ105" s="100" t="e">
        <f ca="1">VLOOKUP($AE$101,INDIRECT(VLOOKUP(AF105,$AG$22:$AI$62,3,0),1),28,0)</f>
        <v>#N/A</v>
      </c>
      <c r="BK105" s="100" t="e">
        <f ca="1">VLOOKUP($AE$101,INDIRECT(VLOOKUP(AF105,$AG$22:$AI$62,3,0),1),29,0)</f>
        <v>#N/A</v>
      </c>
    </row>
    <row r="106" spans="1:69" ht="15" hidden="1" outlineLevel="1" thickBot="1" x14ac:dyDescent="0.35">
      <c r="A106" s="128"/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  <c r="AA106" s="128"/>
      <c r="AB106" s="128"/>
      <c r="AC106" s="128"/>
      <c r="AF106" s="89"/>
      <c r="AG106" s="90"/>
      <c r="AH106" s="102"/>
      <c r="AI106" s="92"/>
      <c r="AJ106" t="e">
        <f t="shared" ref="AJ106" ca="1" si="318">IF(AI105&gt;AJ105,AJ105,AI105)</f>
        <v>#N/A</v>
      </c>
      <c r="AK106" s="84" t="e">
        <f t="shared" ref="AK106" ca="1" si="319">IF($AI105&gt;AK105,AK105-AJ105,IF($AI105&lt;AJ105,0,$AI105-AJ105))</f>
        <v>#N/A</v>
      </c>
      <c r="AL106" s="84" t="e">
        <f t="shared" ref="AL106" ca="1" si="320">IF($AI105&gt;AL105,AL105-AK105,IF($AI105&lt;AK105,0,$AI105-AK105))</f>
        <v>#N/A</v>
      </c>
      <c r="AM106" s="84" t="e">
        <f t="shared" ref="AM106" ca="1" si="321">IF($AI105&gt;AM105,AM105-AL105,IF($AI105&lt;AL105,0,$AI105-AL105))</f>
        <v>#N/A</v>
      </c>
      <c r="AN106" s="84" t="e">
        <f t="shared" ref="AN106" ca="1" si="322">IF($AI105&gt;AN105,AN105-AM105,IF($AI105&lt;AM105,0,$AI105-AM105))</f>
        <v>#N/A</v>
      </c>
      <c r="AO106" s="84" t="e">
        <f t="shared" ref="AO106" ca="1" si="323">AO105*AJ106</f>
        <v>#N/A</v>
      </c>
      <c r="AP106" s="84" t="e">
        <f t="shared" ref="AP106" ca="1" si="324">AP105*AK106</f>
        <v>#N/A</v>
      </c>
      <c r="AQ106" s="84" t="e">
        <f t="shared" ref="AQ106" ca="1" si="325">AQ105*AL106</f>
        <v>#N/A</v>
      </c>
      <c r="AR106" s="84" t="e">
        <f t="shared" ref="AR106" ca="1" si="326">AR105*AM106</f>
        <v>#N/A</v>
      </c>
      <c r="AS106" s="84" t="e">
        <f t="shared" ref="AS106" ca="1" si="327">AS105*AN106</f>
        <v>#N/A</v>
      </c>
      <c r="AT106" s="117" t="e">
        <f ca="1">ROUND(($AH105-$AG105),0)*(AT105/365)*$H$71</f>
        <v>#VALUE!</v>
      </c>
      <c r="AU106" s="115" t="e">
        <f ca="1">ROUND(($AH105-$AG105),0)*(AU105/365)*$AW$65*$H$71</f>
        <v>#VALUE!</v>
      </c>
      <c r="AV106" s="115" t="e">
        <f ca="1">ROUND(($AH105-$AG105),0)*(AV105/365)*$AX$65*$H$71</f>
        <v>#VALUE!</v>
      </c>
      <c r="AW106" s="115" t="e">
        <f t="shared" ref="AW106" ca="1" si="328">AW105*$AI105*$AW$65</f>
        <v>#N/A</v>
      </c>
      <c r="AX106" s="115" t="e">
        <f t="shared" ref="AX106" ca="1" si="329">AX105*$AI105*$AX$65</f>
        <v>#N/A</v>
      </c>
      <c r="AY106" s="115" t="e">
        <f t="shared" ref="AY106" ca="1" si="330">AY105*AJ106</f>
        <v>#N/A</v>
      </c>
      <c r="AZ106" s="115" t="e">
        <f t="shared" ref="AZ106" ca="1" si="331">AZ105*AK106</f>
        <v>#N/A</v>
      </c>
      <c r="BA106" s="115" t="e">
        <f t="shared" ref="BA106" ca="1" si="332">BA105*AL106</f>
        <v>#N/A</v>
      </c>
      <c r="BB106" s="115" t="e">
        <f t="shared" ref="BB106" ca="1" si="333">BB105*AM106</f>
        <v>#N/A</v>
      </c>
      <c r="BC106" s="115" t="e">
        <f t="shared" ref="BC106" ca="1" si="334">BC105*AN106</f>
        <v>#N/A</v>
      </c>
      <c r="BD106" s="117" t="e">
        <f ca="1">ROUND(($AH105-$AG105),0)*(BD105/365)*$H$71</f>
        <v>#VALUE!</v>
      </c>
      <c r="BE106" s="117" t="e">
        <f ca="1">ROUND(($AH105-$AG105),0)*(BE105/365)*$AW$65*$H$71</f>
        <v>#VALUE!</v>
      </c>
      <c r="BF106" s="117" t="e">
        <f ca="1">ROUND(($AH105-$AG105),0)*(BF105/365)*$AX$65*$H$71</f>
        <v>#VALUE!</v>
      </c>
      <c r="BG106" s="115" t="e">
        <f t="shared" ref="BG106" ca="1" si="335">BG105*$AI105*$AW$65</f>
        <v>#N/A</v>
      </c>
      <c r="BH106" s="115" t="e">
        <f t="shared" ref="BH106" ca="1" si="336">BH105*$AI105*$AX$65</f>
        <v>#N/A</v>
      </c>
      <c r="BI106" t="e">
        <f t="shared" ref="BI106" ca="1" si="337">$AI105*BI105*$BI$65</f>
        <v>#VALUE!</v>
      </c>
      <c r="BJ106" t="e">
        <f t="shared" ref="BJ106" ca="1" si="338">$AI105*BJ105*$BJ$65</f>
        <v>#VALUE!</v>
      </c>
      <c r="BK106" t="e">
        <f t="shared" ref="BK106" ca="1" si="339">IF(AF105&gt;2019,$AI105*BK105*$BK$65,$AI105*BK105*1)</f>
        <v>#VALUE!</v>
      </c>
      <c r="BM106" s="115">
        <f t="shared" ref="BM106" ca="1" si="340">IFERROR(SUM(AO106:AS106,AY106:BC106),0)</f>
        <v>0</v>
      </c>
      <c r="BN106" s="115">
        <f t="shared" ref="BN106" ca="1" si="341">IFERROR(SUM(AW106,BG106),0)</f>
        <v>0</v>
      </c>
      <c r="BO106" s="115">
        <f t="shared" ref="BO106" ca="1" si="342">IFERROR(SUM(AX106,BH106),0)</f>
        <v>0</v>
      </c>
      <c r="BP106" s="115">
        <f t="shared" ref="BP106" ca="1" si="343">IFERROR(SUM(AT106:AV106,BD106:BF106),0)</f>
        <v>0</v>
      </c>
      <c r="BQ106" s="115">
        <f t="shared" ref="BQ106" ca="1" si="344">IFERROR(SUM(BI106:BK106),0)</f>
        <v>0</v>
      </c>
    </row>
    <row r="107" spans="1:69" ht="15" hidden="1" outlineLevel="1" thickTop="1" x14ac:dyDescent="0.3">
      <c r="A107" s="128"/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  <c r="AA107" s="128"/>
      <c r="AB107" s="128"/>
      <c r="AC107" s="128"/>
      <c r="AD107" s="96"/>
      <c r="AF107" s="89" t="str">
        <f t="shared" ref="AF107" si="345">IF($AF$66&gt;2,AF105+1,"")</f>
        <v/>
      </c>
      <c r="AG107" s="90" t="str">
        <f t="shared" ref="AG107" si="346">IF(AF107="","",CONCATENATE("01/01/",AF107))</f>
        <v/>
      </c>
      <c r="AH107" s="102" t="str">
        <f>IF(AF109="",IF(AF107="","",$L$30),(CONCATENATE("31/12/",AF107)))</f>
        <v/>
      </c>
      <c r="AI107" s="92" t="str">
        <f>IF(AF107&lt;&gt;"",$K$71/($L$30-$J$30)*(AH107-AG107),"")</f>
        <v/>
      </c>
      <c r="AJ107" s="100" t="e">
        <f ca="1">IF($AB$101=1,IF($J$71&gt;6,ROUND(VLOOKUP($AE$101,INDIRECT(VLOOKUP($AF107,$AG$22:$AI$62,3,0),1),2,0)/365*($AH107-$AG107+1)/6*$J$71,0),ROUND(VLOOKUP($AE$101,INDIRECT(VLOOKUP($AF107,$AG$22:$AI$62,3,0),1),2,0)/365*($AH107-$AG107+1),0)),ROUND(VLOOKUP($AE$101,INDIRECT(VLOOKUP($AF107,$AG$22:$AI$62,3,0),1),2,0)/365*($AH107-$AG107+1),0)*$H$71)</f>
        <v>#N/A</v>
      </c>
      <c r="AK107" s="100" t="e">
        <f ca="1">IF($AB$101=1,IF($J$71&gt;6,ROUND(VLOOKUP($AE$101,INDIRECT(VLOOKUP($AF107,$AG$22:$AI$62,3,0),1),3,0)/365*($AH107-$AG107+1)/6*$J$71,0),ROUND(VLOOKUP($AE$101,INDIRECT(VLOOKUP($AF107,$AG$22:$AI$62,3,0),1),3,0)/365*($AH107-$AG107+1),0)),ROUND(VLOOKUP($AE$101,INDIRECT(VLOOKUP($AF107,$AG$22:$AI$62,3,0),1),3,0)/365*($AH107-$AG107+1),0)*$H$71)</f>
        <v>#N/A</v>
      </c>
      <c r="AL107" s="100" t="e">
        <f ca="1">IF($AB$101=1,IF($J$71&gt;6,ROUND(VLOOKUP($AE$101,INDIRECT(VLOOKUP($AF107,$AG$22:$AI$62,3,0),1),4,0)/365*($AH107-$AG107+1)/6*$J$71,0),ROUND(VLOOKUP($AE$101,INDIRECT(VLOOKUP($AF107,$AG$22:$AI$62,3,0),1),4,0)/365*($AH107-$AG107+1),0)),ROUND(VLOOKUP($AE$101,INDIRECT(VLOOKUP($AF107,$AG$22:$AI$62,3,0),1),4,0)/365*($AH107-$AG107+1),0)*$H$71)</f>
        <v>#N/A</v>
      </c>
      <c r="AM107" s="100" t="e">
        <f ca="1">IF($AB$101=1,IF($J$71&gt;6,ROUND(VLOOKUP($AE$101,INDIRECT(VLOOKUP($AF107,$AG$22:$AI$62,3,0),1),5,0)/365*($AH107-$AG107+1)/6*$J$71,0),ROUND(VLOOKUP($AE$101,INDIRECT(VLOOKUP($AF107,$AG$22:$AI$62,3,0),1),5,0)/365*($AH107-$AG107+1),0)),ROUND(VLOOKUP($AE$101,INDIRECT(VLOOKUP($AF107,$AG$22:$AI$62,3,0),1),5,0)/365*($AH107-$AG107+1),0)*$H$71)</f>
        <v>#N/A</v>
      </c>
      <c r="AN107" s="100" t="e">
        <f ca="1">IF($AB$101=1,IF($J$71&gt;6,ROUND(VLOOKUP($AE$101,INDIRECT(VLOOKUP($AF107,$AG$22:$AI$62,3,0),1),6,0)/365*($AH107-$AG107+1)/6*$J$71,0),ROUND(VLOOKUP($AE$101,INDIRECT(VLOOKUP($AF107,$AG$22:$AI$62,3,0),1),6,0)/365*($AH107-$AG107+1),0)),ROUND(VLOOKUP($AE$101,INDIRECT(VLOOKUP($AF107,$AG$22:$AI$62,3,0),1),6,0)/365*($AH107-$AG107+1),0)*$H$71)</f>
        <v>#N/A</v>
      </c>
      <c r="AO107" s="100" t="e">
        <f ca="1">VLOOKUP($AE$101,INDIRECT(VLOOKUP(AF107,$AG$22:$AI$62,3,0),1),7,0)</f>
        <v>#N/A</v>
      </c>
      <c r="AP107" s="100" t="e">
        <f ca="1">VLOOKUP($AE$101,INDIRECT(VLOOKUP(AF107,$AG$22:$AI$62,3,0),1),8,0)</f>
        <v>#N/A</v>
      </c>
      <c r="AQ107" s="100" t="e">
        <f ca="1">VLOOKUP($AE$101,INDIRECT(VLOOKUP(AF107,$AG$22:$AI$62,3,0),1),9,0)</f>
        <v>#N/A</v>
      </c>
      <c r="AR107" s="100" t="e">
        <f ca="1">VLOOKUP($AE$101,INDIRECT(VLOOKUP(AF107,$AG$22:$AI$62,3,0),1),10,0)</f>
        <v>#N/A</v>
      </c>
      <c r="AS107" s="100" t="e">
        <f ca="1">VLOOKUP($AE$101,INDIRECT(VLOOKUP(AF107,$AG$22:$AI$62,3,0),1),11,0)</f>
        <v>#N/A</v>
      </c>
      <c r="AT107" s="100" t="e">
        <f ca="1">VLOOKUP($AE$101,INDIRECT(VLOOKUP(AF107,$AG$22:$AI$62,3,0),1),12,0)</f>
        <v>#N/A</v>
      </c>
      <c r="AU107" s="100" t="e">
        <f ca="1">VLOOKUP($AE$101,INDIRECT(VLOOKUP(AF107,$AG$22:$AI$62,3,0),1),13,0)</f>
        <v>#N/A</v>
      </c>
      <c r="AV107" s="100" t="e">
        <f ca="1">VLOOKUP($AE$101,INDIRECT(VLOOKUP(AF107,$AG$22:$AI$62,3,0),1),14,0)</f>
        <v>#N/A</v>
      </c>
      <c r="AW107" s="100" t="e">
        <f ca="1">VLOOKUP($AE$101,INDIRECT(VLOOKUP(AF107,$AG$22:$AI$62,3,0),1),15,0)</f>
        <v>#N/A</v>
      </c>
      <c r="AX107" s="100" t="e">
        <f ca="1">VLOOKUP($AE$101,INDIRECT(VLOOKUP(AF107,$AG$22:$AI$62,3,0),1),16,0)</f>
        <v>#N/A</v>
      </c>
      <c r="AY107" s="100" t="e">
        <f ca="1">VLOOKUP($AE$101,INDIRECT(VLOOKUP(AF107,$AG$22:$AI$62,3,0),1),17,0)</f>
        <v>#N/A</v>
      </c>
      <c r="AZ107" s="100" t="e">
        <f ca="1">VLOOKUP($AE$101,INDIRECT(VLOOKUP(AF107,$AG$22:$AI$62,3,0),1),18,0)</f>
        <v>#N/A</v>
      </c>
      <c r="BA107" s="100" t="e">
        <f ca="1">VLOOKUP($AE$101,INDIRECT(VLOOKUP(AF107,$AG$22:$AI$62,3,0),1),19,0)</f>
        <v>#N/A</v>
      </c>
      <c r="BB107" s="100" t="e">
        <f ca="1">VLOOKUP($AE$101,INDIRECT(VLOOKUP(AF107,$AG$22:$AI$62,3,0),1),20,0)</f>
        <v>#N/A</v>
      </c>
      <c r="BC107" s="100" t="e">
        <f ca="1">VLOOKUP($AE$101,INDIRECT(VLOOKUP(AF107,$AG$22:$AI$62,3,0),1),21,0)</f>
        <v>#N/A</v>
      </c>
      <c r="BD107" s="100" t="e">
        <f ca="1">VLOOKUP($AE$101,INDIRECT(VLOOKUP(AF107,$AG$22:$AI$62,3,0),1),22,0)</f>
        <v>#N/A</v>
      </c>
      <c r="BE107" s="100" t="e">
        <f ca="1">VLOOKUP($AE$101,INDIRECT(VLOOKUP(AF107,$AG$22:$AI$62,3,0),1),23,0)</f>
        <v>#N/A</v>
      </c>
      <c r="BF107" s="100" t="e">
        <f ca="1">VLOOKUP($AE$101,INDIRECT(VLOOKUP(AF107,$AG$22:$AI$62,3,0),1),24,0)</f>
        <v>#N/A</v>
      </c>
      <c r="BG107" s="100" t="e">
        <f ca="1">VLOOKUP($AE$101,INDIRECT(VLOOKUP(AF107,$AG$22:$AI$62,3,0),1),25,0)</f>
        <v>#N/A</v>
      </c>
      <c r="BH107" s="100" t="e">
        <f ca="1">VLOOKUP($AE$101,INDIRECT(VLOOKUP(AF107,$AG$22:$AI$62,3,0),1),26,0)</f>
        <v>#N/A</v>
      </c>
      <c r="BI107" s="100" t="e">
        <f ca="1">VLOOKUP($AE$101,INDIRECT(VLOOKUP(AF107,$AG$22:$AI$62,3,0),1),27,0)</f>
        <v>#N/A</v>
      </c>
      <c r="BJ107" s="100" t="e">
        <f ca="1">VLOOKUP($AE$101,INDIRECT(VLOOKUP(AF107,$AG$22:$AI$62,3,0),1),28,0)</f>
        <v>#N/A</v>
      </c>
      <c r="BK107" s="100" t="e">
        <f ca="1">VLOOKUP($AE$101,INDIRECT(VLOOKUP(AF107,$AG$22:$AI$62,3,0),1),29,0)</f>
        <v>#N/A</v>
      </c>
    </row>
    <row r="108" spans="1:69" hidden="1" outlineLevel="1" x14ac:dyDescent="0.3">
      <c r="A108" s="128"/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28"/>
      <c r="AC108" s="128"/>
      <c r="AF108" s="89"/>
      <c r="AG108" s="90"/>
      <c r="AH108" s="102"/>
      <c r="AI108" s="92"/>
      <c r="AJ108" t="e">
        <f t="shared" ref="AJ108" ca="1" si="347">IF(AI107&gt;AJ107,AJ107,AI107)</f>
        <v>#N/A</v>
      </c>
      <c r="AK108" s="84" t="e">
        <f t="shared" ref="AK108" ca="1" si="348">IF($AI107&gt;AK107,AK107-AJ107,IF($AI107&lt;AJ107,0,$AI107-AJ107))</f>
        <v>#N/A</v>
      </c>
      <c r="AL108" s="84" t="e">
        <f t="shared" ref="AL108" ca="1" si="349">IF($AI107&gt;AL107,AL107-AK107,IF($AI107&lt;AK107,0,$AI107-AK107))</f>
        <v>#N/A</v>
      </c>
      <c r="AM108" s="84" t="e">
        <f t="shared" ref="AM108" ca="1" si="350">IF($AI107&gt;AM107,AM107-AL107,IF($AI107&lt;AL107,0,$AI107-AL107))</f>
        <v>#N/A</v>
      </c>
      <c r="AN108" s="84" t="e">
        <f t="shared" ref="AN108" ca="1" si="351">IF($AI107&gt;AN107,AN107-AM107,IF($AI107&lt;AM107,0,$AI107-AM107))</f>
        <v>#N/A</v>
      </c>
      <c r="AO108" s="84" t="e">
        <f t="shared" ref="AO108" ca="1" si="352">AO107*AJ108</f>
        <v>#N/A</v>
      </c>
      <c r="AP108" s="84" t="e">
        <f t="shared" ref="AP108" ca="1" si="353">AP107*AK108</f>
        <v>#N/A</v>
      </c>
      <c r="AQ108" s="84" t="e">
        <f t="shared" ref="AQ108" ca="1" si="354">AQ107*AL108</f>
        <v>#N/A</v>
      </c>
      <c r="AR108" s="84" t="e">
        <f t="shared" ref="AR108" ca="1" si="355">AR107*AM108</f>
        <v>#N/A</v>
      </c>
      <c r="AS108" s="84" t="e">
        <f t="shared" ref="AS108" ca="1" si="356">AS107*AN108</f>
        <v>#N/A</v>
      </c>
      <c r="AT108" s="117" t="e">
        <f ca="1">ROUND(($AH107-$AG107),0)*(AT107/365)*$H$71</f>
        <v>#VALUE!</v>
      </c>
      <c r="AU108" s="115" t="e">
        <f ca="1">ROUND(($AH107-$AG107),0)*(AU107/365)*$AW$65*$H$71</f>
        <v>#VALUE!</v>
      </c>
      <c r="AV108" s="115" t="e">
        <f ca="1">ROUND(($AH107-$AG107),0)*(AV107/365)*$AX$65*$H$71</f>
        <v>#VALUE!</v>
      </c>
      <c r="AW108" s="115" t="e">
        <f t="shared" ref="AW108" ca="1" si="357">AW107*$AI107*$AW$65</f>
        <v>#N/A</v>
      </c>
      <c r="AX108" s="115" t="e">
        <f t="shared" ref="AX108" ca="1" si="358">AX107*$AI107*$AX$65</f>
        <v>#N/A</v>
      </c>
      <c r="AY108" s="115" t="e">
        <f t="shared" ref="AY108" ca="1" si="359">AY107*AJ108</f>
        <v>#N/A</v>
      </c>
      <c r="AZ108" s="115" t="e">
        <f t="shared" ref="AZ108" ca="1" si="360">AZ107*AK108</f>
        <v>#N/A</v>
      </c>
      <c r="BA108" s="115" t="e">
        <f t="shared" ref="BA108" ca="1" si="361">BA107*AL108</f>
        <v>#N/A</v>
      </c>
      <c r="BB108" s="115" t="e">
        <f t="shared" ref="BB108" ca="1" si="362">BB107*AM108</f>
        <v>#N/A</v>
      </c>
      <c r="BC108" s="115" t="e">
        <f t="shared" ref="BC108" ca="1" si="363">BC107*AN108</f>
        <v>#N/A</v>
      </c>
      <c r="BD108" s="117" t="e">
        <f ca="1">ROUND(($AH107-$AG107),0)*(BD107/365)*$H$71</f>
        <v>#VALUE!</v>
      </c>
      <c r="BE108" s="117" t="e">
        <f ca="1">ROUND(($AH107-$AG107),0)*(BE107/365)*$AW$65*$H$71</f>
        <v>#VALUE!</v>
      </c>
      <c r="BF108" s="117" t="e">
        <f ca="1">ROUND(($AH107-$AG107),0)*(BF107/365)*$AX$65*$H$71</f>
        <v>#VALUE!</v>
      </c>
      <c r="BG108" s="115" t="e">
        <f t="shared" ref="BG108" ca="1" si="364">BG107*$AI107*$AW$65</f>
        <v>#N/A</v>
      </c>
      <c r="BH108" s="115" t="e">
        <f t="shared" ref="BH108" ca="1" si="365">BH107*$AI107*$AX$65</f>
        <v>#N/A</v>
      </c>
      <c r="BI108" t="e">
        <f t="shared" ref="BI108" ca="1" si="366">$AI107*BI107*$BI$65</f>
        <v>#VALUE!</v>
      </c>
      <c r="BJ108" t="e">
        <f t="shared" ref="BJ108" ca="1" si="367">$AI107*BJ107*$BJ$65</f>
        <v>#VALUE!</v>
      </c>
      <c r="BK108" t="e">
        <f t="shared" ref="BK108" ca="1" si="368">IF(AF107&gt;2019,$AI107*BK107*$BK$65,$AI107*BK107*1)</f>
        <v>#VALUE!</v>
      </c>
      <c r="BM108" s="115">
        <f t="shared" ref="BM108" ca="1" si="369">IFERROR(SUM(AO108:AS108,AY108:BC108),0)</f>
        <v>0</v>
      </c>
      <c r="BN108" s="115">
        <f t="shared" ref="BN108" ca="1" si="370">IFERROR(SUM(AW108,BG108),0)</f>
        <v>0</v>
      </c>
      <c r="BO108" s="115">
        <f t="shared" ref="BO108" ca="1" si="371">IFERROR(SUM(AX108,BH108),0)</f>
        <v>0</v>
      </c>
      <c r="BP108" s="115">
        <f t="shared" ref="BP108" ca="1" si="372">IFERROR(SUM(AT108:AV108,BD108:BF108),0)</f>
        <v>0</v>
      </c>
      <c r="BQ108" s="115">
        <f t="shared" ref="BQ108" ca="1" si="373">IFERROR(SUM(BI108:BK108),0)</f>
        <v>0</v>
      </c>
    </row>
    <row r="109" spans="1:69" hidden="1" outlineLevel="1" x14ac:dyDescent="0.3">
      <c r="A109" s="128"/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28"/>
      <c r="AC109" s="128"/>
      <c r="AF109" s="89" t="str">
        <f t="shared" ref="AF109" si="374">IF($AF$66&gt;3,AF107+1,"")</f>
        <v/>
      </c>
      <c r="AG109" s="90" t="str">
        <f t="shared" ref="AG109" si="375">IF(AF109="","",CONCATENATE("01/01/",AF109))</f>
        <v/>
      </c>
      <c r="AH109" s="102" t="str">
        <f>IF(AF111="",IF(AF109="","",$L$30),(CONCATENATE("31/12/",AF109)))</f>
        <v/>
      </c>
      <c r="AI109" s="92" t="str">
        <f>IF(AF109&lt;&gt;"",$K$71/($L$30-$J$30)*(AH109-AG109),"")</f>
        <v/>
      </c>
      <c r="AJ109" s="100" t="e">
        <f ca="1">IF($AB$101=1,IF($J$71&gt;6,ROUND(VLOOKUP($AE$101,INDIRECT(VLOOKUP($AF109,$AG$22:$AI$62,3,0),1),2,0)/365*($AH109-$AG109+1)/6*$J$71,0),ROUND(VLOOKUP($AE$101,INDIRECT(VLOOKUP($AF109,$AG$22:$AI$62,3,0),1),2,0)/365*($AH109-$AG109+1),0)),ROUND(VLOOKUP($AE$101,INDIRECT(VLOOKUP($AF109,$AG$22:$AI$62,3,0),1),2,0)/365*($AH109-$AG109+1),0)*$H$71)</f>
        <v>#N/A</v>
      </c>
      <c r="AK109" s="100" t="e">
        <f ca="1">IF($AB$101=1,IF($J$71&gt;6,ROUND(VLOOKUP($AE$101,INDIRECT(VLOOKUP($AF109,$AG$22:$AI$62,3,0),1),3,0)/365*($AH109-$AG109+1)/6*$J$71,0),ROUND(VLOOKUP($AE$101,INDIRECT(VLOOKUP($AF109,$AG$22:$AI$62,3,0),1),3,0)/365*($AH109-$AG109+1),0)),ROUND(VLOOKUP($AE$101,INDIRECT(VLOOKUP($AF109,$AG$22:$AI$62,3,0),1),3,0)/365*($AH109-$AG109+1),0)*$H$71)</f>
        <v>#N/A</v>
      </c>
      <c r="AL109" s="100" t="e">
        <f ca="1">IF($AB$101=1,IF($J$71&gt;6,ROUND(VLOOKUP($AE$101,INDIRECT(VLOOKUP($AF109,$AG$22:$AI$62,3,0),1),4,0)/365*($AH109-$AG109+1)/6*$J$71,0),ROUND(VLOOKUP($AE$101,INDIRECT(VLOOKUP($AF109,$AG$22:$AI$62,3,0),1),4,0)/365*($AH109-$AG109+1),0)),ROUND(VLOOKUP($AE$101,INDIRECT(VLOOKUP($AF109,$AG$22:$AI$62,3,0),1),4,0)/365*($AH109-$AG109+1),0)*$H$71)</f>
        <v>#N/A</v>
      </c>
      <c r="AM109" s="100" t="e">
        <f ca="1">IF($AB$101=1,IF($J$71&gt;6,ROUND(VLOOKUP($AE$101,INDIRECT(VLOOKUP($AF109,$AG$22:$AI$62,3,0),1),5,0)/365*($AH109-$AG109+1)/6*$J$71,0),ROUND(VLOOKUP($AE$101,INDIRECT(VLOOKUP($AF109,$AG$22:$AI$62,3,0),1),5,0)/365*($AH109-$AG109+1),0)),ROUND(VLOOKUP($AE$101,INDIRECT(VLOOKUP($AF109,$AG$22:$AI$62,3,0),1),5,0)/365*($AH109-$AG109+1),0)*$H$71)</f>
        <v>#N/A</v>
      </c>
      <c r="AN109" s="100" t="e">
        <f ca="1">IF($AB$101=1,IF($J$71&gt;6,ROUND(VLOOKUP($AE$101,INDIRECT(VLOOKUP($AF109,$AG$22:$AI$62,3,0),1),6,0)/365*($AH109-$AG109+1)/6*$J$71,0),ROUND(VLOOKUP($AE$101,INDIRECT(VLOOKUP($AF109,$AG$22:$AI$62,3,0),1),6,0)/365*($AH109-$AG109+1),0)),ROUND(VLOOKUP($AE$101,INDIRECT(VLOOKUP($AF109,$AG$22:$AI$62,3,0),1),6,0)/365*($AH109-$AG109+1),0)*$H$71)</f>
        <v>#N/A</v>
      </c>
      <c r="AO109" s="100" t="e">
        <f ca="1">VLOOKUP($AE$101,INDIRECT(VLOOKUP(AF109,$AG$22:$AI$62,3,0),1),7,0)</f>
        <v>#N/A</v>
      </c>
      <c r="AP109" s="100" t="e">
        <f ca="1">VLOOKUP($AE$101,INDIRECT(VLOOKUP(AF109,$AG$22:$AI$62,3,0),1),8,0)</f>
        <v>#N/A</v>
      </c>
      <c r="AQ109" s="100" t="e">
        <f ca="1">VLOOKUP($AE$101,INDIRECT(VLOOKUP(AF109,$AG$22:$AI$62,3,0),1),9,0)</f>
        <v>#N/A</v>
      </c>
      <c r="AR109" s="100" t="e">
        <f ca="1">VLOOKUP($AE$101,INDIRECT(VLOOKUP(AF109,$AG$22:$AI$62,3,0),1),10,0)</f>
        <v>#N/A</v>
      </c>
      <c r="AS109" s="100" t="e">
        <f ca="1">VLOOKUP($AE$101,INDIRECT(VLOOKUP(AF109,$AG$22:$AI$62,3,0),1),11,0)</f>
        <v>#N/A</v>
      </c>
      <c r="AT109" s="100" t="e">
        <f ca="1">VLOOKUP($AE$101,INDIRECT(VLOOKUP(AF109,$AG$22:$AI$62,3,0),1),12,0)</f>
        <v>#N/A</v>
      </c>
      <c r="AU109" s="100" t="e">
        <f ca="1">VLOOKUP($AE$101,INDIRECT(VLOOKUP(AF109,$AG$22:$AI$62,3,0),1),13,0)</f>
        <v>#N/A</v>
      </c>
      <c r="AV109" s="100" t="e">
        <f ca="1">VLOOKUP($AE$101,INDIRECT(VLOOKUP(AF109,$AG$22:$AI$62,3,0),1),14,0)</f>
        <v>#N/A</v>
      </c>
      <c r="AW109" s="100" t="e">
        <f ca="1">VLOOKUP($AE$101,INDIRECT(VLOOKUP(AF109,$AG$22:$AI$62,3,0),1),15,0)</f>
        <v>#N/A</v>
      </c>
      <c r="AX109" s="100" t="e">
        <f ca="1">VLOOKUP($AE$101,INDIRECT(VLOOKUP(AF109,$AG$22:$AI$62,3,0),1),16,0)</f>
        <v>#N/A</v>
      </c>
      <c r="AY109" s="100" t="e">
        <f ca="1">VLOOKUP($AE$101,INDIRECT(VLOOKUP(AF109,$AG$22:$AI$62,3,0),1),17,0)</f>
        <v>#N/A</v>
      </c>
      <c r="AZ109" s="100" t="e">
        <f ca="1">VLOOKUP($AE$101,INDIRECT(VLOOKUP(AF109,$AG$22:$AI$62,3,0),1),18,0)</f>
        <v>#N/A</v>
      </c>
      <c r="BA109" s="100" t="e">
        <f ca="1">VLOOKUP($AE$101,INDIRECT(VLOOKUP(AF109,$AG$22:$AI$62,3,0),1),19,0)</f>
        <v>#N/A</v>
      </c>
      <c r="BB109" s="100" t="e">
        <f ca="1">VLOOKUP($AE$101,INDIRECT(VLOOKUP(AF109,$AG$22:$AI$62,3,0),1),20,0)</f>
        <v>#N/A</v>
      </c>
      <c r="BC109" s="100" t="e">
        <f ca="1">VLOOKUP($AE$101,INDIRECT(VLOOKUP(AF109,$AG$22:$AI$62,3,0),1),21,0)</f>
        <v>#N/A</v>
      </c>
      <c r="BD109" s="100" t="e">
        <f ca="1">VLOOKUP($AE$101,INDIRECT(VLOOKUP(AF109,$AG$22:$AI$62,3,0),1),22,0)</f>
        <v>#N/A</v>
      </c>
      <c r="BE109" s="100" t="e">
        <f ca="1">VLOOKUP($AE$101,INDIRECT(VLOOKUP(AF109,$AG$22:$AI$62,3,0),1),23,0)</f>
        <v>#N/A</v>
      </c>
      <c r="BF109" s="100" t="e">
        <f ca="1">VLOOKUP($AE$101,INDIRECT(VLOOKUP(AF109,$AG$22:$AI$62,3,0),1),24,0)</f>
        <v>#N/A</v>
      </c>
      <c r="BG109" s="100" t="e">
        <f ca="1">VLOOKUP($AE$101,INDIRECT(VLOOKUP(AF109,$AG$22:$AI$62,3,0),1),25,0)</f>
        <v>#N/A</v>
      </c>
      <c r="BH109" s="100" t="e">
        <f ca="1">VLOOKUP($AE$101,INDIRECT(VLOOKUP(AF109,$AG$22:$AI$62,3,0),1),26,0)</f>
        <v>#N/A</v>
      </c>
      <c r="BI109" s="100" t="e">
        <f ca="1">VLOOKUP($AE$101,INDIRECT(VLOOKUP(AF109,$AG$22:$AI$62,3,0),1),27,0)</f>
        <v>#N/A</v>
      </c>
      <c r="BJ109" s="100" t="e">
        <f ca="1">VLOOKUP($AE$101,INDIRECT(VLOOKUP(AF109,$AG$22:$AI$62,3,0),1),28,0)</f>
        <v>#N/A</v>
      </c>
      <c r="BK109" s="100" t="e">
        <f ca="1">VLOOKUP($AE$101,INDIRECT(VLOOKUP(AF109,$AG$22:$AI$62,3,0),1),29,0)</f>
        <v>#N/A</v>
      </c>
    </row>
    <row r="110" spans="1:69" hidden="1" outlineLevel="1" x14ac:dyDescent="0.3">
      <c r="A110" s="128"/>
      <c r="B110" s="128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  <c r="X110" s="128"/>
      <c r="Y110" s="128"/>
      <c r="Z110" s="128"/>
      <c r="AA110" s="128"/>
      <c r="AB110" s="128"/>
      <c r="AC110" s="128"/>
      <c r="AF110" s="89"/>
      <c r="AG110" s="90"/>
      <c r="AH110" s="102"/>
      <c r="AI110" s="92"/>
      <c r="AJ110" t="e">
        <f t="shared" ref="AJ110" ca="1" si="376">IF(AI109&gt;AJ109,AJ109,AI109)</f>
        <v>#N/A</v>
      </c>
      <c r="AK110" s="84" t="e">
        <f t="shared" ref="AK110" ca="1" si="377">IF($AI109&gt;AK109,AK109-AJ109,IF($AI109&lt;AJ109,0,$AI109-AJ109))</f>
        <v>#N/A</v>
      </c>
      <c r="AL110" s="84" t="e">
        <f t="shared" ref="AL110" ca="1" si="378">IF($AI109&gt;AL109,AL109-AK109,IF($AI109&lt;AK109,0,$AI109-AK109))</f>
        <v>#N/A</v>
      </c>
      <c r="AM110" s="84" t="e">
        <f t="shared" ref="AM110" ca="1" si="379">IF($AI109&gt;AM109,AM109-AL109,IF($AI109&lt;AL109,0,$AI109-AL109))</f>
        <v>#N/A</v>
      </c>
      <c r="AN110" s="84" t="e">
        <f t="shared" ref="AN110" ca="1" si="380">IF($AI109&gt;AN109,AN109-AM109,IF($AI109&lt;AM109,0,$AI109-AM109))</f>
        <v>#N/A</v>
      </c>
      <c r="AO110" s="84" t="e">
        <f t="shared" ref="AO110" ca="1" si="381">AO109*AJ110</f>
        <v>#N/A</v>
      </c>
      <c r="AP110" s="84" t="e">
        <f t="shared" ref="AP110" ca="1" si="382">AP109*AK110</f>
        <v>#N/A</v>
      </c>
      <c r="AQ110" s="84" t="e">
        <f t="shared" ref="AQ110" ca="1" si="383">AQ109*AL110</f>
        <v>#N/A</v>
      </c>
      <c r="AR110" s="84" t="e">
        <f t="shared" ref="AR110" ca="1" si="384">AR109*AM110</f>
        <v>#N/A</v>
      </c>
      <c r="AS110" s="84" t="e">
        <f t="shared" ref="AS110" ca="1" si="385">AS109*AN110</f>
        <v>#N/A</v>
      </c>
      <c r="AT110" s="117" t="e">
        <f ca="1">ROUND(($AH109-$AG109),0)*(AT109/365)*$H$71</f>
        <v>#VALUE!</v>
      </c>
      <c r="AU110" s="115" t="e">
        <f ca="1">ROUND(($AH109-$AG109),0)*(AU109/365)*$AW$65*$H$71</f>
        <v>#VALUE!</v>
      </c>
      <c r="AV110" s="115" t="e">
        <f ca="1">ROUND(($AH109-$AG109),0)*(AV109/365)*$AX$65*$H$71</f>
        <v>#VALUE!</v>
      </c>
      <c r="AW110" s="115" t="e">
        <f t="shared" ref="AW110" ca="1" si="386">AW109*$AI109*$AW$65</f>
        <v>#N/A</v>
      </c>
      <c r="AX110" s="115" t="e">
        <f t="shared" ref="AX110" ca="1" si="387">AX109*$AI109*$AX$65</f>
        <v>#N/A</v>
      </c>
      <c r="AY110" s="115" t="e">
        <f t="shared" ref="AY110" ca="1" si="388">AY109*AJ110</f>
        <v>#N/A</v>
      </c>
      <c r="AZ110" s="115" t="e">
        <f t="shared" ref="AZ110" ca="1" si="389">AZ109*AK110</f>
        <v>#N/A</v>
      </c>
      <c r="BA110" s="115" t="e">
        <f t="shared" ref="BA110" ca="1" si="390">BA109*AL110</f>
        <v>#N/A</v>
      </c>
      <c r="BB110" s="115" t="e">
        <f t="shared" ref="BB110" ca="1" si="391">BB109*AM110</f>
        <v>#N/A</v>
      </c>
      <c r="BC110" s="115" t="e">
        <f t="shared" ref="BC110" ca="1" si="392">BC109*AN110</f>
        <v>#N/A</v>
      </c>
      <c r="BD110" s="117" t="e">
        <f ca="1">ROUND(($AH109-$AG109),0)*(BD109/365)*$H$71</f>
        <v>#VALUE!</v>
      </c>
      <c r="BE110" s="117" t="e">
        <f ca="1">ROUND(($AH109-$AG109),0)*(BE109/365)*$AW$65*$H$71</f>
        <v>#VALUE!</v>
      </c>
      <c r="BF110" s="117" t="e">
        <f ca="1">ROUND(($AH109-$AG109),0)*(BF109/365)*$AX$65*$H$71</f>
        <v>#VALUE!</v>
      </c>
      <c r="BG110" s="115" t="e">
        <f t="shared" ref="BG110" ca="1" si="393">BG109*$AI109*$AW$65</f>
        <v>#N/A</v>
      </c>
      <c r="BH110" s="115" t="e">
        <f t="shared" ref="BH110" ca="1" si="394">BH109*$AI109*$AX$65</f>
        <v>#N/A</v>
      </c>
      <c r="BI110" t="e">
        <f t="shared" ref="BI110" ca="1" si="395">$AI109*BI109*$BI$65</f>
        <v>#VALUE!</v>
      </c>
      <c r="BJ110" t="e">
        <f t="shared" ref="BJ110" ca="1" si="396">$AI109*BJ109*$BJ$65</f>
        <v>#VALUE!</v>
      </c>
      <c r="BK110" t="e">
        <f t="shared" ref="BK110" ca="1" si="397">IF(AF109&gt;2019,$AI109*BK109*$BK$65,$AI109*BK109*1)</f>
        <v>#VALUE!</v>
      </c>
      <c r="BM110" s="115">
        <f t="shared" ref="BM110" ca="1" si="398">IFERROR(SUM(AO110:AS110,AY110:BC110),0)</f>
        <v>0</v>
      </c>
      <c r="BN110" s="115">
        <f t="shared" ref="BN110" ca="1" si="399">IFERROR(SUM(AW110,BG110),0)</f>
        <v>0</v>
      </c>
      <c r="BO110" s="115">
        <f t="shared" ref="BO110" ca="1" si="400">IFERROR(SUM(AX110,BH110),0)</f>
        <v>0</v>
      </c>
      <c r="BP110" s="115">
        <f t="shared" ref="BP110" ca="1" si="401">IFERROR(SUM(AT110:AV110,BD110:BF110),0)</f>
        <v>0</v>
      </c>
      <c r="BQ110" s="115">
        <f t="shared" ref="BQ110" ca="1" si="402">IFERROR(SUM(BI110:BK110),0)</f>
        <v>0</v>
      </c>
    </row>
    <row r="111" spans="1:69" ht="15" hidden="1" outlineLevel="1" thickBot="1" x14ac:dyDescent="0.35">
      <c r="A111" s="128"/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  <c r="AA111" s="128"/>
      <c r="AB111" s="128"/>
      <c r="AC111" s="128"/>
      <c r="AF111" s="89"/>
      <c r="AG111" s="90"/>
      <c r="AH111" s="102"/>
      <c r="AI111" s="92"/>
      <c r="AK111" s="84"/>
      <c r="AL111" s="84"/>
      <c r="AM111" s="84"/>
      <c r="AN111" s="84"/>
      <c r="AO111" s="84"/>
      <c r="AP111" s="84"/>
      <c r="AQ111" s="84"/>
      <c r="AR111" s="84"/>
      <c r="AS111" s="84"/>
      <c r="AT111" s="117"/>
      <c r="AU111" s="115"/>
      <c r="AV111" s="115"/>
      <c r="AW111" s="115"/>
      <c r="AX111" s="115"/>
      <c r="AY111" s="115"/>
      <c r="AZ111" s="115"/>
      <c r="BA111" s="115"/>
      <c r="BB111" s="115"/>
      <c r="BC111" s="115"/>
      <c r="BD111" s="117"/>
      <c r="BE111" s="117"/>
      <c r="BF111" s="117"/>
      <c r="BG111" s="115"/>
      <c r="BH111" s="115"/>
      <c r="BM111" s="115"/>
      <c r="BN111" s="115"/>
      <c r="BO111" s="115"/>
      <c r="BP111" s="115"/>
      <c r="BQ111" s="115"/>
    </row>
    <row r="112" spans="1:69" ht="15" collapsed="1" thickTop="1" x14ac:dyDescent="0.3">
      <c r="A112" s="128"/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  <c r="AA112" s="128"/>
      <c r="AB112" s="196">
        <f>IFERROR(FIND($AB$67,AD112,1),0)</f>
        <v>0</v>
      </c>
      <c r="AC112" s="196"/>
      <c r="AD112">
        <f>+I72</f>
        <v>0</v>
      </c>
      <c r="AE112" t="e">
        <f>VLOOKUP(I72,$AD$22:$AE$66,2,0)</f>
        <v>#N/A</v>
      </c>
      <c r="AF112" s="97">
        <f>YEAR($J$30)</f>
        <v>1900</v>
      </c>
      <c r="AG112" s="91">
        <f>$J$30</f>
        <v>0</v>
      </c>
      <c r="AH112" s="101">
        <f>IF(AF114="",$L$30,(CONCATENATE("31/12/",AF112)))</f>
        <v>0</v>
      </c>
      <c r="AI112" s="99" t="e">
        <f>IF(AF112&lt;&gt;"",$K$72/($L$30-$J$30)*(AH112-AG112),"")</f>
        <v>#DIV/0!</v>
      </c>
      <c r="AJ112" s="100" t="e">
        <f ca="1">IF($AB$112=1,IF($J$72&gt;6,ROUND(VLOOKUP($AE$112,INDIRECT(VLOOKUP($AF112,$AG$22:$AI$62,3,0),1),2,0)/365*($AH112-$AG112+1)/6*$J$72,0),ROUND(VLOOKUP($AE$112,INDIRECT(VLOOKUP($AF112,$AG$22:$AI$62,3,0),1),2,0)/365*($AH112-$AG112+1),0)),ROUND(VLOOKUP($AE$112,INDIRECT(VLOOKUP($AF112,$AG$22:$AI$62,3,0),1),2,0)/365*($AH112-$AG112+1),0)*$H$72)</f>
        <v>#N/A</v>
      </c>
      <c r="AK112" s="100" t="e">
        <f ca="1">IF($AB$112=1,IF($J$72&gt;6,ROUND(VLOOKUP($AE$112,INDIRECT(VLOOKUP($AF112,$AG$22:$AI$62,3,0),1),3,0)/365*($AH112-$AG112+1)/6*$J$72,0),ROUND(VLOOKUP($AE$112,INDIRECT(VLOOKUP($AF112,$AG$22:$AI$62,3,0),1),3,0)/365*($AH112-$AG112+1),0)),ROUND(VLOOKUP($AE$112,INDIRECT(VLOOKUP($AF112,$AG$22:$AI$62,3,0),1),3,0)/365*($AH112-$AG112+1),0)*$H$72)</f>
        <v>#N/A</v>
      </c>
      <c r="AL112" s="100" t="e">
        <f ca="1">IF($AB$112=1,IF($J$72&gt;6,ROUND(VLOOKUP($AE$112,INDIRECT(VLOOKUP($AF112,$AG$22:$AI$62,3,0),1),4,0)/365*($AH112-$AG112+1)/6*$J$72,0),ROUND(VLOOKUP($AE$112,INDIRECT(VLOOKUP($AF112,$AG$22:$AI$62,3,0),1),4,0)/365*($AH112-$AG112+1),0)),ROUND(VLOOKUP($AE$112,INDIRECT(VLOOKUP($AF112,$AG$22:$AI$62,3,0),1),4,0)/365*($AH112-$AG112+1),0)*$H$72)</f>
        <v>#N/A</v>
      </c>
      <c r="AM112" s="100" t="e">
        <f ca="1">IF($AB$112=1,IF($J$72&gt;6,ROUND(VLOOKUP($AE$112,INDIRECT(VLOOKUP($AF112,$AG$22:$AI$62,3,0),1),5,0)/365*($AH112-$AG112+1)/6*$J$72,0),ROUND(VLOOKUP($AE$112,INDIRECT(VLOOKUP($AF112,$AG$22:$AI$62,3,0),1),5,0)/365*($AH112-$AG112+1),0)),ROUND(VLOOKUP($AE$112,INDIRECT(VLOOKUP($AF112,$AG$22:$AI$62,3,0),1),5,0)/365*($AH112-$AG112+1),0)*$H$72)</f>
        <v>#N/A</v>
      </c>
      <c r="AN112" s="100" t="e">
        <f ca="1">IF($AB$112=1,IF($J$72&gt;6,ROUND(VLOOKUP($AE$112,INDIRECT(VLOOKUP($AF112,$AG$22:$AI$62,3,0),1),6,0)/365*($AH112-$AG112+1)/6*$J$72,0),ROUND(VLOOKUP($AE$112,INDIRECT(VLOOKUP($AF112,$AG$22:$AI$62,3,0),1),6,0)/365*($AH112-$AG112+1),0)),ROUND(VLOOKUP($AE$112,INDIRECT(VLOOKUP($AF112,$AG$22:$AI$62,3,0),1),6,0)/365*($AH112-$AG112+1),0)*$H$72)</f>
        <v>#N/A</v>
      </c>
      <c r="AO112" s="100" t="e">
        <f ca="1">VLOOKUP($AE$112,INDIRECT(VLOOKUP(AF112,$AG$22:$AI$62,3,0),1),7,0)</f>
        <v>#N/A</v>
      </c>
      <c r="AP112" s="100" t="e">
        <f ca="1">VLOOKUP($AE$112,INDIRECT(VLOOKUP(AF112,$AG$22:$AI$62,3,0),1),8,0)</f>
        <v>#N/A</v>
      </c>
      <c r="AQ112" s="100" t="e">
        <f ca="1">VLOOKUP($AE$112,INDIRECT(VLOOKUP(AF112,$AG$22:$AI$62,3,0),1),9,0)</f>
        <v>#N/A</v>
      </c>
      <c r="AR112" s="100" t="e">
        <f ca="1">VLOOKUP($AE$112,INDIRECT(VLOOKUP(AF112,$AG$22:$AI$62,3,0),1),10,0)</f>
        <v>#N/A</v>
      </c>
      <c r="AS112" s="100" t="e">
        <f ca="1">VLOOKUP($AE$112,INDIRECT(VLOOKUP(AF112,$AG$22:$AI$62,3,0),1),11,0)</f>
        <v>#N/A</v>
      </c>
      <c r="AT112" s="100" t="e">
        <f ca="1">VLOOKUP($AE$112,INDIRECT(VLOOKUP(AF112,$AG$22:$AI$62,3,0),1),12,0)</f>
        <v>#N/A</v>
      </c>
      <c r="AU112" s="100" t="e">
        <f ca="1">VLOOKUP($AE$112,INDIRECT(VLOOKUP(AF112,$AG$22:$AI$62,3,0),1),13,0)</f>
        <v>#N/A</v>
      </c>
      <c r="AV112" s="100" t="e">
        <f ca="1">VLOOKUP($AE$112,INDIRECT(VLOOKUP(AF112,$AG$22:$AI$62,3,0),1),14,0)</f>
        <v>#N/A</v>
      </c>
      <c r="AW112" s="100" t="e">
        <f ca="1">VLOOKUP($AE$112,INDIRECT(VLOOKUP(AF112,$AG$22:$AI$62,3,0),1),15,0)</f>
        <v>#N/A</v>
      </c>
      <c r="AX112" s="100" t="e">
        <f ca="1">VLOOKUP($AE$112,INDIRECT(VLOOKUP(AF112,$AG$22:$AI$62,3,0),1),16,0)</f>
        <v>#N/A</v>
      </c>
      <c r="AY112" s="100" t="e">
        <f ca="1">VLOOKUP($AE$112,INDIRECT(VLOOKUP(AF112,$AG$22:$AI$62,3,0),1),17,0)</f>
        <v>#N/A</v>
      </c>
      <c r="AZ112" s="100" t="e">
        <f ca="1">VLOOKUP($AE$112,INDIRECT(VLOOKUP(AF112,$AG$22:$AI$62,3,0),1),18,0)</f>
        <v>#N/A</v>
      </c>
      <c r="BA112" s="100" t="e">
        <f ca="1">VLOOKUP($AE$112,INDIRECT(VLOOKUP(AF112,$AG$22:$AI$62,3,0),1),19,0)</f>
        <v>#N/A</v>
      </c>
      <c r="BB112" s="100" t="e">
        <f ca="1">VLOOKUP($AE$112,INDIRECT(VLOOKUP(AF112,$AG$22:$AI$62,3,0),1),20,0)</f>
        <v>#N/A</v>
      </c>
      <c r="BC112" s="100" t="e">
        <f ca="1">VLOOKUP($AE$112,INDIRECT(VLOOKUP(AF112,$AG$22:$AI$62,3,0),1),21,0)</f>
        <v>#N/A</v>
      </c>
      <c r="BD112" s="100" t="e">
        <f ca="1">VLOOKUP($AE$112,INDIRECT(VLOOKUP(AF112,$AG$22:$AI$62,3,0),1),22,0)</f>
        <v>#N/A</v>
      </c>
      <c r="BE112" s="100" t="e">
        <f ca="1">VLOOKUP($AE$112,INDIRECT(VLOOKUP(AF112,$AG$22:$AI$62,3,0),1),23,0)</f>
        <v>#N/A</v>
      </c>
      <c r="BF112" s="100" t="e">
        <f ca="1">VLOOKUP($AE$112,INDIRECT(VLOOKUP(AF112,$AG$22:$AI$62,3,0),1),24,0)</f>
        <v>#N/A</v>
      </c>
      <c r="BG112" s="100" t="e">
        <f ca="1">VLOOKUP($AE$112,INDIRECT(VLOOKUP(AF112,$AG$22:$AI$62,3,0),1),25,0)</f>
        <v>#N/A</v>
      </c>
      <c r="BH112" s="100" t="e">
        <f ca="1">VLOOKUP($AE$112,INDIRECT(VLOOKUP(AF112,$AG$22:$AI$62,3,0),1),26,0)</f>
        <v>#N/A</v>
      </c>
      <c r="BI112" s="100" t="e">
        <f ca="1">VLOOKUP($AE$112,INDIRECT(VLOOKUP(AF112,$AG$22:$AI$62,3,0),1),27,0)</f>
        <v>#N/A</v>
      </c>
      <c r="BJ112" s="100" t="e">
        <f ca="1">VLOOKUP($AE$112,INDIRECT(VLOOKUP(AF112,$AG$22:$AI$62,3,0),1),28,0)</f>
        <v>#N/A</v>
      </c>
      <c r="BK112" s="100" t="e">
        <f ca="1">VLOOKUP($AE$112,INDIRECT(VLOOKUP(AF112,$AG$22:$AI$62,3,0),1),29,0)</f>
        <v>#N/A</v>
      </c>
    </row>
    <row r="113" spans="1:69" x14ac:dyDescent="0.3">
      <c r="A113" s="128"/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28"/>
      <c r="AC113" s="128"/>
      <c r="AF113" s="89"/>
      <c r="AG113" s="90"/>
      <c r="AH113" s="102"/>
      <c r="AI113" s="92"/>
      <c r="AJ113" t="e">
        <f t="shared" ref="AJ113" ca="1" si="403">IF(AI112&gt;AJ112,AJ112,AI112)</f>
        <v>#DIV/0!</v>
      </c>
      <c r="AK113" s="84" t="e">
        <f t="shared" ref="AK113" ca="1" si="404">IF($AI112&gt;AK112,AK112-AJ112,IF($AI112&lt;AJ112,0,$AI112-AJ112))</f>
        <v>#DIV/0!</v>
      </c>
      <c r="AL113" s="84" t="e">
        <f t="shared" ref="AL113" ca="1" si="405">IF($AI112&gt;AL112,AL112-AK112,IF($AI112&lt;AK112,0,$AI112-AK112))</f>
        <v>#DIV/0!</v>
      </c>
      <c r="AM113" s="84" t="e">
        <f t="shared" ref="AM113" ca="1" si="406">IF($AI112&gt;AM112,AM112-AL112,IF($AI112&lt;AL112,0,$AI112-AL112))</f>
        <v>#DIV/0!</v>
      </c>
      <c r="AN113" s="84" t="e">
        <f t="shared" ref="AN113" ca="1" si="407">IF($AI112&gt;AN112,AN112-AM112,IF($AI112&lt;AM112,0,$AI112-AM112))</f>
        <v>#DIV/0!</v>
      </c>
      <c r="AO113" s="84" t="e">
        <f t="shared" ref="AO113" ca="1" si="408">AO112*AJ113</f>
        <v>#N/A</v>
      </c>
      <c r="AP113" s="84" t="e">
        <f t="shared" ref="AP113" ca="1" si="409">AP112*AK113</f>
        <v>#N/A</v>
      </c>
      <c r="AQ113" s="84" t="e">
        <f t="shared" ref="AQ113" ca="1" si="410">AQ112*AL113</f>
        <v>#N/A</v>
      </c>
      <c r="AR113" s="84" t="e">
        <f t="shared" ref="AR113" ca="1" si="411">AR112*AM113</f>
        <v>#N/A</v>
      </c>
      <c r="AS113" s="84" t="e">
        <f t="shared" ref="AS113" ca="1" si="412">AS112*AN113</f>
        <v>#N/A</v>
      </c>
      <c r="AT113" s="117" t="e">
        <f ca="1">ROUND(($AH112-$AG112+1),0)*(AT112/365)*$H$72</f>
        <v>#N/A</v>
      </c>
      <c r="AU113" s="115" t="e">
        <f ca="1">ROUND(($AH112-$AG112),0)*(AU112/365)*$AW$65*$H$72</f>
        <v>#N/A</v>
      </c>
      <c r="AV113" s="115" t="e">
        <f ca="1">ROUND(($AH112-$AG112),0)*(AV112/365)*$AX$65*$H$72</f>
        <v>#N/A</v>
      </c>
      <c r="AW113" s="115" t="e">
        <f t="shared" ref="AW113" ca="1" si="413">AW112*$AI112*$AW$65</f>
        <v>#N/A</v>
      </c>
      <c r="AX113" s="115" t="e">
        <f t="shared" ref="AX113" ca="1" si="414">AX112*$AI112*$AX$65</f>
        <v>#N/A</v>
      </c>
      <c r="AY113" s="115" t="e">
        <f t="shared" ref="AY113" ca="1" si="415">AY112*AJ113</f>
        <v>#N/A</v>
      </c>
      <c r="AZ113" s="115" t="e">
        <f t="shared" ref="AZ113" ca="1" si="416">AZ112*AK113</f>
        <v>#N/A</v>
      </c>
      <c r="BA113" s="115" t="e">
        <f t="shared" ref="BA113" ca="1" si="417">BA112*AL113</f>
        <v>#N/A</v>
      </c>
      <c r="BB113" s="115" t="e">
        <f t="shared" ref="BB113" ca="1" si="418">BB112*AM113</f>
        <v>#N/A</v>
      </c>
      <c r="BC113" s="115" t="e">
        <f t="shared" ref="BC113" ca="1" si="419">BC112*AN113</f>
        <v>#N/A</v>
      </c>
      <c r="BD113" s="117" t="e">
        <f ca="1">ROUND(($AH112-$AG112),0)*(BD112/365)*$H$72</f>
        <v>#N/A</v>
      </c>
      <c r="BE113" s="117" t="e">
        <f ca="1">ROUND(($AH112-$AG112),0)*(BE112/365)*$AW$65*$H$72</f>
        <v>#N/A</v>
      </c>
      <c r="BF113" s="117" t="e">
        <f ca="1">ROUND(($AH112-$AG112),0)*(BF112/365)*$AX$65*$H$72</f>
        <v>#N/A</v>
      </c>
      <c r="BG113" s="115" t="e">
        <f t="shared" ref="BG113" ca="1" si="420">BG112*$AI112*$AW$65</f>
        <v>#N/A</v>
      </c>
      <c r="BH113" s="115" t="e">
        <f t="shared" ref="BH113" ca="1" si="421">BH112*$AI112*$AX$65</f>
        <v>#N/A</v>
      </c>
      <c r="BI113" t="e">
        <f t="shared" ref="BI113" ca="1" si="422">$AI112*BI112*$BI$65</f>
        <v>#DIV/0!</v>
      </c>
      <c r="BJ113" t="e">
        <f t="shared" ref="BJ113" ca="1" si="423">$AI112*BJ112*$BJ$65</f>
        <v>#DIV/0!</v>
      </c>
      <c r="BK113" t="e">
        <f t="shared" ref="BK113" ca="1" si="424">IF(AF112&gt;2019,$AI112*BK112*$BK$65,$AI112*BK112*1)</f>
        <v>#DIV/0!</v>
      </c>
      <c r="BM113" s="115">
        <f t="shared" ref="BM113" ca="1" si="425">IFERROR(SUM(AO113:AS113,AY113:BC113),0)</f>
        <v>0</v>
      </c>
      <c r="BN113" s="115">
        <f t="shared" ref="BN113" ca="1" si="426">IFERROR(SUM(AW113,BG113),0)</f>
        <v>0</v>
      </c>
      <c r="BO113" s="115">
        <f t="shared" ref="BO113" ca="1" si="427">IFERROR(SUM(AX113,BH113),0)</f>
        <v>0</v>
      </c>
      <c r="BP113" s="115">
        <f t="shared" ref="BP113" ca="1" si="428">IFERROR(SUM(AT113:AV113,BD113:BF113),0)</f>
        <v>0</v>
      </c>
      <c r="BQ113" s="115">
        <f t="shared" ref="BQ113" ca="1" si="429">IFERROR(SUM(BI113:BK113),0)</f>
        <v>0</v>
      </c>
    </row>
    <row r="114" spans="1:69" ht="88.5" customHeight="1" x14ac:dyDescent="0.3">
      <c r="A114" s="128"/>
      <c r="B114" s="128"/>
      <c r="C114" s="128"/>
      <c r="D114" s="128"/>
      <c r="E114" s="128"/>
      <c r="F114" s="128"/>
      <c r="G114" s="128"/>
      <c r="H114" s="128"/>
      <c r="I114" s="303" t="s">
        <v>277</v>
      </c>
      <c r="J114" s="303"/>
      <c r="K114" s="303"/>
      <c r="L114" s="303"/>
      <c r="M114" s="303"/>
      <c r="N114" s="303"/>
      <c r="O114" s="303"/>
      <c r="P114" s="303"/>
      <c r="Q114" s="303"/>
      <c r="R114" s="303"/>
      <c r="S114" s="128"/>
      <c r="T114" s="128"/>
      <c r="U114" s="128"/>
      <c r="V114" s="128"/>
      <c r="W114" s="128"/>
      <c r="X114" s="128"/>
      <c r="Y114" s="128"/>
      <c r="Z114" s="128"/>
      <c r="AA114" s="128"/>
      <c r="AB114" s="128"/>
      <c r="AC114" s="128"/>
      <c r="AF114" s="89" t="str">
        <f t="shared" ref="AF114" si="430">IF($AF$66&gt;0,AF112+1,"")</f>
        <v/>
      </c>
      <c r="AG114" s="90" t="str">
        <f t="shared" ref="AG114" si="431">IF(AF114="","",CONCATENATE("01/01/",AF114))</f>
        <v/>
      </c>
      <c r="AH114" s="102" t="str">
        <f>IF(AF116="",IF(AF114="","",$L$30),(CONCATENATE("31/12/",AF114)))</f>
        <v/>
      </c>
      <c r="AI114" s="92" t="str">
        <f>IF(AF114&lt;&gt;"",$K$72/($L$30-$J$30)*(AH114-AG114),"")</f>
        <v/>
      </c>
      <c r="AJ114" s="100" t="e">
        <f ca="1">IF($AB$112=1,IF($J$72&gt;6,ROUND(VLOOKUP($AE$112,INDIRECT(VLOOKUP($AF114,$AG$22:$AI$62,3,0),1),2,0)/365*($AH114-$AG114+1)/6*$J$72,0),ROUND(VLOOKUP($AE$112,INDIRECT(VLOOKUP($AF114,$AG$22:$AI$62,3,0),1),2,0)/365*($AH114-$AG114+1),0)),ROUND(VLOOKUP($AE$112,INDIRECT(VLOOKUP($AF114,$AG$22:$AI$62,3,0),1),2,0)/365*($AH114-$AG114+1),0)*$H$72)</f>
        <v>#N/A</v>
      </c>
      <c r="AK114" s="100" t="e">
        <f ca="1">IF($AB$112=1,IF($J$72&gt;6,ROUND(VLOOKUP($AE$112,INDIRECT(VLOOKUP($AF114,$AG$22:$AI$62,3,0),1),3,0)/365*($AH114-$AG114+1)/6*$J$72,0),ROUND(VLOOKUP($AE$112,INDIRECT(VLOOKUP($AF114,$AG$22:$AI$62,3,0),1),3,0)/365*($AH114-$AG114+1),0)),ROUND(VLOOKUP($AE$112,INDIRECT(VLOOKUP($AF114,$AG$22:$AI$62,3,0),1),3,0)/365*($AH114-$AG114+1),0)*$H$72)</f>
        <v>#N/A</v>
      </c>
      <c r="AL114" s="100" t="e">
        <f ca="1">IF($AB$112=1,IF($J$72&gt;6,ROUND(VLOOKUP($AE$112,INDIRECT(VLOOKUP($AF114,$AG$22:$AI$62,3,0),1),4,0)/365*($AH114-$AG114+1)/6*$J$72,0),ROUND(VLOOKUP($AE$112,INDIRECT(VLOOKUP($AF114,$AG$22:$AI$62,3,0),1),4,0)/365*($AH114-$AG114+1),0)),ROUND(VLOOKUP($AE$112,INDIRECT(VLOOKUP($AF114,$AG$22:$AI$62,3,0),1),4,0)/365*($AH114-$AG114+1),0)*$H$72)</f>
        <v>#N/A</v>
      </c>
      <c r="AM114" s="100" t="e">
        <f ca="1">IF($AB$112=1,IF($J$72&gt;6,ROUND(VLOOKUP($AE$112,INDIRECT(VLOOKUP($AF114,$AG$22:$AI$62,3,0),1),5,0)/365*($AH114-$AG114+1)/6*$J$72,0),ROUND(VLOOKUP($AE$112,INDIRECT(VLOOKUP($AF114,$AG$22:$AI$62,3,0),1),5,0)/365*($AH114-$AG114+1),0)),ROUND(VLOOKUP($AE$112,INDIRECT(VLOOKUP($AF114,$AG$22:$AI$62,3,0),1),5,0)/365*($AH114-$AG114+1),0)*$H$72)</f>
        <v>#N/A</v>
      </c>
      <c r="AN114" s="100" t="e">
        <f ca="1">IF($AB$112=1,IF($J$72&gt;6,ROUND(VLOOKUP($AE$112,INDIRECT(VLOOKUP($AF114,$AG$22:$AI$62,3,0),1),6,0)/365*($AH114-$AG114+1)/6*$J$72,0),ROUND(VLOOKUP($AE$112,INDIRECT(VLOOKUP($AF114,$AG$22:$AI$62,3,0),1),6,0)/365*($AH114-$AG114+1),0)),ROUND(VLOOKUP($AE$112,INDIRECT(VLOOKUP($AF114,$AG$22:$AI$62,3,0),1),6,0)/365*($AH114-$AG114+1),0)*$H$72)</f>
        <v>#N/A</v>
      </c>
      <c r="AO114" s="100" t="e">
        <f ca="1">VLOOKUP($AE$112,INDIRECT(VLOOKUP(AF114,$AG$22:$AI$62,3,0),1),7,0)</f>
        <v>#N/A</v>
      </c>
      <c r="AP114" s="100" t="e">
        <f ca="1">VLOOKUP($AE$112,INDIRECT(VLOOKUP(AF114,$AG$22:$AI$62,3,0),1),8,0)</f>
        <v>#N/A</v>
      </c>
      <c r="AQ114" s="100" t="e">
        <f ca="1">VLOOKUP($AE$112,INDIRECT(VLOOKUP(AF114,$AG$22:$AI$62,3,0),1),9,0)</f>
        <v>#N/A</v>
      </c>
      <c r="AR114" s="100" t="e">
        <f ca="1">VLOOKUP($AE$112,INDIRECT(VLOOKUP(AF114,$AG$22:$AI$62,3,0),1),10,0)</f>
        <v>#N/A</v>
      </c>
      <c r="AS114" s="100" t="e">
        <f ca="1">VLOOKUP($AE$112,INDIRECT(VLOOKUP(AF114,$AG$22:$AI$62,3,0),1),11,0)</f>
        <v>#N/A</v>
      </c>
      <c r="AT114" s="100" t="e">
        <f ca="1">VLOOKUP($AE$112,INDIRECT(VLOOKUP(AF114,$AG$22:$AI$62,3,0),1),12,0)</f>
        <v>#N/A</v>
      </c>
      <c r="AU114" s="100" t="e">
        <f ca="1">VLOOKUP($AE$112,INDIRECT(VLOOKUP(AF114,$AG$22:$AI$62,3,0),1),13,0)</f>
        <v>#N/A</v>
      </c>
      <c r="AV114" s="100" t="e">
        <f ca="1">VLOOKUP($AE$112,INDIRECT(VLOOKUP(AF114,$AG$22:$AI$62,3,0),1),14,0)</f>
        <v>#N/A</v>
      </c>
      <c r="AW114" s="100" t="e">
        <f ca="1">VLOOKUP($AE$112,INDIRECT(VLOOKUP(AF114,$AG$22:$AI$62,3,0),1),15,0)</f>
        <v>#N/A</v>
      </c>
      <c r="AX114" s="100" t="e">
        <f ca="1">VLOOKUP($AE$112,INDIRECT(VLOOKUP(AF114,$AG$22:$AI$62,3,0),1),16,0)</f>
        <v>#N/A</v>
      </c>
      <c r="AY114" s="100" t="e">
        <f ca="1">VLOOKUP($AE$112,INDIRECT(VLOOKUP(AF114,$AG$22:$AI$62,3,0),1),17,0)</f>
        <v>#N/A</v>
      </c>
      <c r="AZ114" s="100" t="e">
        <f ca="1">VLOOKUP($AE$112,INDIRECT(VLOOKUP(AF114,$AG$22:$AI$62,3,0),1),18,0)</f>
        <v>#N/A</v>
      </c>
      <c r="BA114" s="100" t="e">
        <f ca="1">VLOOKUP($AE$112,INDIRECT(VLOOKUP(AF114,$AG$22:$AI$62,3,0),1),19,0)</f>
        <v>#N/A</v>
      </c>
      <c r="BB114" s="100" t="e">
        <f ca="1">VLOOKUP($AE$112,INDIRECT(VLOOKUP(AF114,$AG$22:$AI$62,3,0),1),20,0)</f>
        <v>#N/A</v>
      </c>
      <c r="BC114" s="100" t="e">
        <f ca="1">VLOOKUP($AE$112,INDIRECT(VLOOKUP(AF114,$AG$22:$AI$62,3,0),1),21,0)</f>
        <v>#N/A</v>
      </c>
      <c r="BD114" s="100" t="e">
        <f ca="1">VLOOKUP($AE$112,INDIRECT(VLOOKUP(AF114,$AG$22:$AI$62,3,0),1),22,0)</f>
        <v>#N/A</v>
      </c>
      <c r="BE114" s="100" t="e">
        <f ca="1">VLOOKUP($AE$112,INDIRECT(VLOOKUP(AF114,$AG$22:$AI$62,3,0),1),23,0)</f>
        <v>#N/A</v>
      </c>
      <c r="BF114" s="100" t="e">
        <f ca="1">VLOOKUP($AE$112,INDIRECT(VLOOKUP(AF114,$AG$22:$AI$62,3,0),1),24,0)</f>
        <v>#N/A</v>
      </c>
      <c r="BG114" s="100" t="e">
        <f ca="1">VLOOKUP($AE$112,INDIRECT(VLOOKUP(AF114,$AG$22:$AI$62,3,0),1),25,0)</f>
        <v>#N/A</v>
      </c>
      <c r="BH114" s="100" t="e">
        <f ca="1">VLOOKUP($AE$112,INDIRECT(VLOOKUP(AF114,$AG$22:$AI$62,3,0),1),26,0)</f>
        <v>#N/A</v>
      </c>
      <c r="BI114" s="100" t="e">
        <f ca="1">VLOOKUP($AE$112,INDIRECT(VLOOKUP(AF114,$AG$22:$AI$62,3,0),1),27,0)</f>
        <v>#N/A</v>
      </c>
      <c r="BJ114" s="100" t="e">
        <f ca="1">VLOOKUP($AE$112,INDIRECT(VLOOKUP(AF114,$AG$22:$AI$62,3,0),1),28,0)</f>
        <v>#N/A</v>
      </c>
      <c r="BK114" s="100" t="e">
        <f ca="1">VLOOKUP($AE$112,INDIRECT(VLOOKUP(AF114,$AG$22:$AI$62,3,0),1),29,0)</f>
        <v>#N/A</v>
      </c>
    </row>
    <row r="115" spans="1:69" x14ac:dyDescent="0.3">
      <c r="A115" s="128"/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  <c r="AA115" s="128"/>
      <c r="AB115" s="128"/>
      <c r="AC115" s="128"/>
      <c r="AF115" s="89"/>
      <c r="AG115" s="90"/>
      <c r="AH115" s="102"/>
      <c r="AI115" s="92"/>
      <c r="AJ115" t="e">
        <f t="shared" ref="AJ115" ca="1" si="432">IF(AI114&gt;AJ114,AJ114,AI114)</f>
        <v>#N/A</v>
      </c>
      <c r="AK115" s="84" t="e">
        <f t="shared" ref="AK115" ca="1" si="433">IF($AI114&gt;AK114,AK114-AJ114,IF($AI114&lt;AJ114,0,$AI114-AJ114))</f>
        <v>#N/A</v>
      </c>
      <c r="AL115" s="84" t="e">
        <f t="shared" ref="AL115" ca="1" si="434">IF($AI114&gt;AL114,AL114-AK114,IF($AI114&lt;AK114,0,$AI114-AK114))</f>
        <v>#N/A</v>
      </c>
      <c r="AM115" s="84" t="e">
        <f t="shared" ref="AM115" ca="1" si="435">IF($AI114&gt;AM114,AM114-AL114,IF($AI114&lt;AL114,0,$AI114-AL114))</f>
        <v>#N/A</v>
      </c>
      <c r="AN115" s="84" t="e">
        <f t="shared" ref="AN115" ca="1" si="436">IF($AI114&gt;AN114,AN114-AM114,IF($AI114&lt;AM114,0,$AI114-AM114))</f>
        <v>#N/A</v>
      </c>
      <c r="AO115" s="84" t="e">
        <f t="shared" ref="AO115" ca="1" si="437">AO114*AJ115</f>
        <v>#N/A</v>
      </c>
      <c r="AP115" s="84" t="e">
        <f t="shared" ref="AP115" ca="1" si="438">AP114*AK115</f>
        <v>#N/A</v>
      </c>
      <c r="AQ115" s="84" t="e">
        <f t="shared" ref="AQ115" ca="1" si="439">AQ114*AL115</f>
        <v>#N/A</v>
      </c>
      <c r="AR115" s="84" t="e">
        <f t="shared" ref="AR115" ca="1" si="440">AR114*AM115</f>
        <v>#N/A</v>
      </c>
      <c r="AS115" s="84" t="e">
        <f t="shared" ref="AS115" ca="1" si="441">AS114*AN115</f>
        <v>#N/A</v>
      </c>
      <c r="AT115" s="117" t="e">
        <f ca="1">ROUND(($AH114-$AG114),0)*(AT114/365)*$H$72</f>
        <v>#VALUE!</v>
      </c>
      <c r="AU115" s="115" t="e">
        <f ca="1">ROUND(($AH114-$AG114),0)*(AU114/365)*$AW$65*$H$72</f>
        <v>#VALUE!</v>
      </c>
      <c r="AV115" s="115" t="e">
        <f ca="1">ROUND(($AH114-$AG114),0)*(AV114/365)*$AX$65*$H$72</f>
        <v>#VALUE!</v>
      </c>
      <c r="AW115" s="115" t="e">
        <f t="shared" ref="AW115" ca="1" si="442">AW114*$AI114*$AW$65</f>
        <v>#N/A</v>
      </c>
      <c r="AX115" s="115" t="e">
        <f t="shared" ref="AX115" ca="1" si="443">AX114*$AI114*$AX$65</f>
        <v>#N/A</v>
      </c>
      <c r="AY115" s="115" t="e">
        <f t="shared" ref="AY115" ca="1" si="444">AY114*AJ115</f>
        <v>#N/A</v>
      </c>
      <c r="AZ115" s="115" t="e">
        <f t="shared" ref="AZ115" ca="1" si="445">AZ114*AK115</f>
        <v>#N/A</v>
      </c>
      <c r="BA115" s="115" t="e">
        <f t="shared" ref="BA115" ca="1" si="446">BA114*AL115</f>
        <v>#N/A</v>
      </c>
      <c r="BB115" s="115" t="e">
        <f t="shared" ref="BB115" ca="1" si="447">BB114*AM115</f>
        <v>#N/A</v>
      </c>
      <c r="BC115" s="115" t="e">
        <f t="shared" ref="BC115" ca="1" si="448">BC114*AN115</f>
        <v>#N/A</v>
      </c>
      <c r="BD115" s="117" t="e">
        <f ca="1">ROUND(($AH114-$AG114),0)*(BD114/365)*$H$72</f>
        <v>#VALUE!</v>
      </c>
      <c r="BE115" s="117" t="e">
        <f ca="1">ROUND(($AH114-$AG114),0)*(BE114/365)*$AW$65*$H$72</f>
        <v>#VALUE!</v>
      </c>
      <c r="BF115" s="117" t="e">
        <f ca="1">ROUND(($AH114-$AG114),0)*(BF114/365)*$AX$65*$H$72</f>
        <v>#VALUE!</v>
      </c>
      <c r="BG115" s="115" t="e">
        <f t="shared" ref="BG115" ca="1" si="449">BG114*$AI114*$AW$65</f>
        <v>#N/A</v>
      </c>
      <c r="BH115" s="115" t="e">
        <f t="shared" ref="BH115" ca="1" si="450">BH114*$AI114*$AX$65</f>
        <v>#N/A</v>
      </c>
      <c r="BI115" t="e">
        <f t="shared" ref="BI115" ca="1" si="451">$AI114*BI114*$BI$65</f>
        <v>#VALUE!</v>
      </c>
      <c r="BJ115" t="e">
        <f t="shared" ref="BJ115" ca="1" si="452">$AI114*BJ114*$BJ$65</f>
        <v>#VALUE!</v>
      </c>
      <c r="BK115" t="e">
        <f t="shared" ref="BK115" ca="1" si="453">IF(AF114&gt;2019,$AI114*BK114*$BK$65,$AI114*BK114*1)</f>
        <v>#VALUE!</v>
      </c>
      <c r="BM115" s="115">
        <f t="shared" ref="BM115" ca="1" si="454">IFERROR(SUM(AO115:AS115,AY115:BC115),0)</f>
        <v>0</v>
      </c>
      <c r="BN115" s="115">
        <f t="shared" ref="BN115" ca="1" si="455">IFERROR(SUM(AW115,BG115),0)</f>
        <v>0</v>
      </c>
      <c r="BO115" s="115">
        <f t="shared" ref="BO115" ca="1" si="456">IFERROR(SUM(AX115,BH115),0)</f>
        <v>0</v>
      </c>
      <c r="BP115" s="115">
        <f t="shared" ref="BP115" ca="1" si="457">IFERROR(SUM(AT115:AV115,BD115:BF115),0)</f>
        <v>0</v>
      </c>
      <c r="BQ115" s="115">
        <f t="shared" ref="BQ115" ca="1" si="458">IFERROR(SUM(BI115:BK115),0)</f>
        <v>0</v>
      </c>
    </row>
    <row r="116" spans="1:69" x14ac:dyDescent="0.3">
      <c r="A116" s="128"/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  <c r="Z116" s="128"/>
      <c r="AA116" s="128"/>
      <c r="AB116" s="128"/>
      <c r="AC116" s="128"/>
      <c r="AF116" s="89" t="str">
        <f t="shared" ref="AF116" si="459">IF($AF$66&gt;1,AF114+1,"")</f>
        <v/>
      </c>
      <c r="AG116" s="90" t="str">
        <f t="shared" ref="AG116" si="460">IF(AF116="","",CONCATENATE("01/01/",AF116))</f>
        <v/>
      </c>
      <c r="AH116" s="102" t="str">
        <f>IF(AF118="",IF(AF116="","",$L$30),(CONCATENATE("31/12/",AF116)))</f>
        <v/>
      </c>
      <c r="AI116" s="92" t="str">
        <f>IF(AF116&lt;&gt;"",$K$72/($L$30-$J$30)*(AH116-AG116),"")</f>
        <v/>
      </c>
      <c r="AJ116" s="100" t="e">
        <f ca="1">IF($AB$112=1,IF($J$72&gt;6,ROUND(VLOOKUP($AE$112,INDIRECT(VLOOKUP($AF116,$AG$22:$AI$62,3,0),1),2,0)/365*($AH116-$AG116+1)/6*$J$72,0),ROUND(VLOOKUP($AE$112,INDIRECT(VLOOKUP($AF116,$AG$22:$AI$62,3,0),1),2,0)/365*($AH116-$AG116+1),0)),ROUND(VLOOKUP($AE$112,INDIRECT(VLOOKUP($AF116,$AG$22:$AI$62,3,0),1),2,0)/365*($AH116-$AG116+1),0)*$H$72)</f>
        <v>#N/A</v>
      </c>
      <c r="AK116" s="100" t="e">
        <f ca="1">IF($AB$112=1,IF($J$72&gt;6,ROUND(VLOOKUP($AE$112,INDIRECT(VLOOKUP($AF116,$AG$22:$AI$62,3,0),1),3,0)/365*($AH116-$AG116+1)/6*$J$72,0),ROUND(VLOOKUP($AE$112,INDIRECT(VLOOKUP($AF116,$AG$22:$AI$62,3,0),1),3,0)/365*($AH116-$AG116+1),0)),ROUND(VLOOKUP($AE$112,INDIRECT(VLOOKUP($AF116,$AG$22:$AI$62,3,0),1),3,0)/365*($AH116-$AG116+1),0)*$H$72)</f>
        <v>#N/A</v>
      </c>
      <c r="AL116" s="100" t="e">
        <f ca="1">IF($AB$112=1,IF($J$72&gt;6,ROUND(VLOOKUP($AE$112,INDIRECT(VLOOKUP($AF116,$AG$22:$AI$62,3,0),1),4,0)/365*($AH116-$AG116+1)/6*$J$72,0),ROUND(VLOOKUP($AE$112,INDIRECT(VLOOKUP($AF116,$AG$22:$AI$62,3,0),1),4,0)/365*($AH116-$AG116+1),0)),ROUND(VLOOKUP($AE$112,INDIRECT(VLOOKUP($AF116,$AG$22:$AI$62,3,0),1),4,0)/365*($AH116-$AG116+1),0)*$H$72)</f>
        <v>#N/A</v>
      </c>
      <c r="AM116" s="100" t="e">
        <f ca="1">IF($AB$112=1,IF($J$72&gt;6,ROUND(VLOOKUP($AE$112,INDIRECT(VLOOKUP($AF116,$AG$22:$AI$62,3,0),1),5,0)/365*($AH116-$AG116+1)/6*$J$72,0),ROUND(VLOOKUP($AE$112,INDIRECT(VLOOKUP($AF116,$AG$22:$AI$62,3,0),1),5,0)/365*($AH116-$AG116+1),0)),ROUND(VLOOKUP($AE$112,INDIRECT(VLOOKUP($AF116,$AG$22:$AI$62,3,0),1),5,0)/365*($AH116-$AG116+1),0)*$H$72)</f>
        <v>#N/A</v>
      </c>
      <c r="AN116" s="100" t="e">
        <f ca="1">IF($AB$112=1,IF($J$72&gt;6,ROUND(VLOOKUP($AE$112,INDIRECT(VLOOKUP($AF116,$AG$22:$AI$62,3,0),1),6,0)/365*($AH116-$AG116+1)/6*$J$72,0),ROUND(VLOOKUP($AE$112,INDIRECT(VLOOKUP($AF116,$AG$22:$AI$62,3,0),1),6,0)/365*($AH116-$AG116+1),0)),ROUND(VLOOKUP($AE$112,INDIRECT(VLOOKUP($AF116,$AG$22:$AI$62,3,0),1),6,0)/365*($AH116-$AG116+1),0)*$H$72)</f>
        <v>#N/A</v>
      </c>
      <c r="AO116" s="100" t="e">
        <f ca="1">VLOOKUP($AE$112,INDIRECT(VLOOKUP(AF116,$AG$22:$AI$62,3,0),1),7,0)</f>
        <v>#N/A</v>
      </c>
      <c r="AP116" s="100" t="e">
        <f ca="1">VLOOKUP($AE$112,INDIRECT(VLOOKUP(AF116,$AG$22:$AI$62,3,0),1),8,0)</f>
        <v>#N/A</v>
      </c>
      <c r="AQ116" s="100" t="e">
        <f ca="1">VLOOKUP($AE$112,INDIRECT(VLOOKUP(AF116,$AG$22:$AI$62,3,0),1),9,0)</f>
        <v>#N/A</v>
      </c>
      <c r="AR116" s="100" t="e">
        <f ca="1">VLOOKUP($AE$112,INDIRECT(VLOOKUP(AF116,$AG$22:$AI$62,3,0),1),10,0)</f>
        <v>#N/A</v>
      </c>
      <c r="AS116" s="100" t="e">
        <f ca="1">VLOOKUP($AE$112,INDIRECT(VLOOKUP(AF116,$AG$22:$AI$62,3,0),1),11,0)</f>
        <v>#N/A</v>
      </c>
      <c r="AT116" s="100" t="e">
        <f ca="1">VLOOKUP($AE$112,INDIRECT(VLOOKUP(AF116,$AG$22:$AI$62,3,0),1),12,0)</f>
        <v>#N/A</v>
      </c>
      <c r="AU116" s="100" t="e">
        <f ca="1">VLOOKUP($AE$112,INDIRECT(VLOOKUP(AF116,$AG$22:$AI$62,3,0),1),13,0)</f>
        <v>#N/A</v>
      </c>
      <c r="AV116" s="100" t="e">
        <f ca="1">VLOOKUP($AE$112,INDIRECT(VLOOKUP(AF116,$AG$22:$AI$62,3,0),1),14,0)</f>
        <v>#N/A</v>
      </c>
      <c r="AW116" s="100" t="e">
        <f ca="1">VLOOKUP($AE$112,INDIRECT(VLOOKUP(AF116,$AG$22:$AI$62,3,0),1),15,0)</f>
        <v>#N/A</v>
      </c>
      <c r="AX116" s="100" t="e">
        <f ca="1">VLOOKUP($AE$112,INDIRECT(VLOOKUP(AF116,$AG$22:$AI$62,3,0),1),16,0)</f>
        <v>#N/A</v>
      </c>
      <c r="AY116" s="100" t="e">
        <f ca="1">VLOOKUP($AE$112,INDIRECT(VLOOKUP(AF116,$AG$22:$AI$62,3,0),1),17,0)</f>
        <v>#N/A</v>
      </c>
      <c r="AZ116" s="100" t="e">
        <f ca="1">VLOOKUP($AE$112,INDIRECT(VLOOKUP(AF116,$AG$22:$AI$62,3,0),1),18,0)</f>
        <v>#N/A</v>
      </c>
      <c r="BA116" s="100" t="e">
        <f ca="1">VLOOKUP($AE$112,INDIRECT(VLOOKUP(AF116,$AG$22:$AI$62,3,0),1),19,0)</f>
        <v>#N/A</v>
      </c>
      <c r="BB116" s="100" t="e">
        <f ca="1">VLOOKUP($AE$112,INDIRECT(VLOOKUP(AF116,$AG$22:$AI$62,3,0),1),20,0)</f>
        <v>#N/A</v>
      </c>
      <c r="BC116" s="100" t="e">
        <f ca="1">VLOOKUP($AE$112,INDIRECT(VLOOKUP(AF116,$AG$22:$AI$62,3,0),1),21,0)</f>
        <v>#N/A</v>
      </c>
      <c r="BD116" s="100" t="e">
        <f ca="1">VLOOKUP($AE$112,INDIRECT(VLOOKUP(AF116,$AG$22:$AI$62,3,0),1),22,0)</f>
        <v>#N/A</v>
      </c>
      <c r="BE116" s="100" t="e">
        <f ca="1">VLOOKUP($AE$112,INDIRECT(VLOOKUP(AF116,$AG$22:$AI$62,3,0),1),23,0)</f>
        <v>#N/A</v>
      </c>
      <c r="BF116" s="100" t="e">
        <f ca="1">VLOOKUP($AE$112,INDIRECT(VLOOKUP(AF116,$AG$22:$AI$62,3,0),1),24,0)</f>
        <v>#N/A</v>
      </c>
      <c r="BG116" s="100" t="e">
        <f ca="1">VLOOKUP($AE$112,INDIRECT(VLOOKUP(AF116,$AG$22:$AI$62,3,0),1),25,0)</f>
        <v>#N/A</v>
      </c>
      <c r="BH116" s="100" t="e">
        <f ca="1">VLOOKUP($AE$112,INDIRECT(VLOOKUP(AF116,$AG$22:$AI$62,3,0),1),26,0)</f>
        <v>#N/A</v>
      </c>
      <c r="BI116" s="100" t="e">
        <f ca="1">VLOOKUP($AE$112,INDIRECT(VLOOKUP(AF116,$AG$22:$AI$62,3,0),1),27,0)</f>
        <v>#N/A</v>
      </c>
      <c r="BJ116" s="100" t="e">
        <f ca="1">VLOOKUP($AE$112,INDIRECT(VLOOKUP(AF116,$AG$22:$AI$62,3,0),1),28,0)</f>
        <v>#N/A</v>
      </c>
      <c r="BK116" s="100" t="e">
        <f ca="1">VLOOKUP($AE$112,INDIRECT(VLOOKUP(AF116,$AG$22:$AI$62,3,0),1),29,0)</f>
        <v>#N/A</v>
      </c>
    </row>
    <row r="117" spans="1:69" ht="15" thickBot="1" x14ac:dyDescent="0.35">
      <c r="A117" s="128"/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  <c r="AA117" s="128"/>
      <c r="AB117" s="128"/>
      <c r="AC117" s="128"/>
      <c r="AF117" s="89"/>
      <c r="AG117" s="90"/>
      <c r="AH117" s="102"/>
      <c r="AI117" s="92"/>
      <c r="AJ117" t="e">
        <f t="shared" ref="AJ117" ca="1" si="461">IF(AI116&gt;AJ116,AJ116,AI116)</f>
        <v>#N/A</v>
      </c>
      <c r="AK117" s="84" t="e">
        <f t="shared" ref="AK117" ca="1" si="462">IF($AI116&gt;AK116,AK116-AJ116,IF($AI116&lt;AJ116,0,$AI116-AJ116))</f>
        <v>#N/A</v>
      </c>
      <c r="AL117" s="84" t="e">
        <f t="shared" ref="AL117" ca="1" si="463">IF($AI116&gt;AL116,AL116-AK116,IF($AI116&lt;AK116,0,$AI116-AK116))</f>
        <v>#N/A</v>
      </c>
      <c r="AM117" s="84" t="e">
        <f t="shared" ref="AM117" ca="1" si="464">IF($AI116&gt;AM116,AM116-AL116,IF($AI116&lt;AL116,0,$AI116-AL116))</f>
        <v>#N/A</v>
      </c>
      <c r="AN117" s="84" t="e">
        <f t="shared" ref="AN117" ca="1" si="465">IF($AI116&gt;AN116,AN116-AM116,IF($AI116&lt;AM116,0,$AI116-AM116))</f>
        <v>#N/A</v>
      </c>
      <c r="AO117" s="84" t="e">
        <f t="shared" ref="AO117" ca="1" si="466">AO116*AJ117</f>
        <v>#N/A</v>
      </c>
      <c r="AP117" s="84" t="e">
        <f t="shared" ref="AP117" ca="1" si="467">AP116*AK117</f>
        <v>#N/A</v>
      </c>
      <c r="AQ117" s="84" t="e">
        <f t="shared" ref="AQ117" ca="1" si="468">AQ116*AL117</f>
        <v>#N/A</v>
      </c>
      <c r="AR117" s="84" t="e">
        <f t="shared" ref="AR117" ca="1" si="469">AR116*AM117</f>
        <v>#N/A</v>
      </c>
      <c r="AS117" s="84" t="e">
        <f t="shared" ref="AS117" ca="1" si="470">AS116*AN117</f>
        <v>#N/A</v>
      </c>
      <c r="AT117" s="117" t="e">
        <f ca="1">ROUND(($AH116-$AG116),0)*(AT116/365)*$H$72</f>
        <v>#VALUE!</v>
      </c>
      <c r="AU117" s="115" t="e">
        <f ca="1">ROUND(($AH116-$AG116),0)*(AU116/365)*$AW$65*$H$72</f>
        <v>#VALUE!</v>
      </c>
      <c r="AV117" s="115" t="e">
        <f ca="1">ROUND(($AH116-$AG116),0)*(AV116/365)*$AX$65*$H$72</f>
        <v>#VALUE!</v>
      </c>
      <c r="AW117" s="115" t="e">
        <f t="shared" ref="AW117" ca="1" si="471">AW116*$AI116*$AW$65</f>
        <v>#N/A</v>
      </c>
      <c r="AX117" s="115" t="e">
        <f t="shared" ref="AX117" ca="1" si="472">AX116*$AI116*$AX$65</f>
        <v>#N/A</v>
      </c>
      <c r="AY117" s="115" t="e">
        <f t="shared" ref="AY117" ca="1" si="473">AY116*AJ117</f>
        <v>#N/A</v>
      </c>
      <c r="AZ117" s="115" t="e">
        <f t="shared" ref="AZ117" ca="1" si="474">AZ116*AK117</f>
        <v>#N/A</v>
      </c>
      <c r="BA117" s="115" t="e">
        <f t="shared" ref="BA117" ca="1" si="475">BA116*AL117</f>
        <v>#N/A</v>
      </c>
      <c r="BB117" s="115" t="e">
        <f t="shared" ref="BB117" ca="1" si="476">BB116*AM117</f>
        <v>#N/A</v>
      </c>
      <c r="BC117" s="115" t="e">
        <f t="shared" ref="BC117" ca="1" si="477">BC116*AN117</f>
        <v>#N/A</v>
      </c>
      <c r="BD117" s="117" t="e">
        <f ca="1">ROUND(($AH116-$AG116),0)*(BD116/365)*$H$72</f>
        <v>#VALUE!</v>
      </c>
      <c r="BE117" s="117" t="e">
        <f ca="1">ROUND(($AH116-$AG116),0)*(BE116/365)*$AW$65*$H$72</f>
        <v>#VALUE!</v>
      </c>
      <c r="BF117" s="117" t="e">
        <f ca="1">ROUND(($AH116-$AG116),0)*(BF116/365)*$AX$65*$H$72</f>
        <v>#VALUE!</v>
      </c>
      <c r="BG117" s="115" t="e">
        <f t="shared" ref="BG117" ca="1" si="478">BG116*$AI116*$AW$65</f>
        <v>#N/A</v>
      </c>
      <c r="BH117" s="115" t="e">
        <f t="shared" ref="BH117" ca="1" si="479">BH116*$AI116*$AX$65</f>
        <v>#N/A</v>
      </c>
      <c r="BI117" t="e">
        <f t="shared" ref="BI117" ca="1" si="480">$AI116*BI116*$BI$65</f>
        <v>#VALUE!</v>
      </c>
      <c r="BJ117" t="e">
        <f t="shared" ref="BJ117" ca="1" si="481">$AI116*BJ116*$BJ$65</f>
        <v>#VALUE!</v>
      </c>
      <c r="BK117" t="e">
        <f t="shared" ref="BK117" ca="1" si="482">IF(AF116&gt;2019,$AI116*BK116*$BK$65,$AI116*BK116*1)</f>
        <v>#VALUE!</v>
      </c>
      <c r="BM117" s="115">
        <f t="shared" ref="BM117" ca="1" si="483">IFERROR(SUM(AO117:AS117,AY117:BC117),0)</f>
        <v>0</v>
      </c>
      <c r="BN117" s="115">
        <f t="shared" ref="BN117" ca="1" si="484">IFERROR(SUM(AW117,BG117),0)</f>
        <v>0</v>
      </c>
      <c r="BO117" s="115">
        <f t="shared" ref="BO117" ca="1" si="485">IFERROR(SUM(AX117,BH117),0)</f>
        <v>0</v>
      </c>
      <c r="BP117" s="115">
        <f t="shared" ref="BP117" ca="1" si="486">IFERROR(SUM(AT117:AV117,BD117:BF117),0)</f>
        <v>0</v>
      </c>
      <c r="BQ117" s="115">
        <f t="shared" ref="BQ117" ca="1" si="487">IFERROR(SUM(BI117:BK117),0)</f>
        <v>0</v>
      </c>
    </row>
    <row r="118" spans="1:69" ht="15" thickTop="1" x14ac:dyDescent="0.3">
      <c r="A118" s="128"/>
      <c r="B118" s="128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  <c r="Y118" s="128"/>
      <c r="Z118" s="128"/>
      <c r="AA118" s="128"/>
      <c r="AB118" s="128"/>
      <c r="AC118" s="128"/>
      <c r="AD118" s="96"/>
      <c r="AF118" s="89" t="str">
        <f t="shared" ref="AF118" si="488">IF($AF$66&gt;2,AF116+1,"")</f>
        <v/>
      </c>
      <c r="AG118" s="90" t="str">
        <f t="shared" ref="AG118" si="489">IF(AF118="","",CONCATENATE("01/01/",AF118))</f>
        <v/>
      </c>
      <c r="AH118" s="102" t="str">
        <f>IF(AF120="",IF(AF118="","",$L$30),(CONCATENATE("31/12/",AF118)))</f>
        <v/>
      </c>
      <c r="AI118" s="92" t="str">
        <f>IF(AF118&lt;&gt;"",$K$72/($L$30-$J$30)*(AH118-AG118),"")</f>
        <v/>
      </c>
      <c r="AJ118" s="100" t="e">
        <f ca="1">IF($AB$112=1,IF($J$72&gt;6,ROUND(VLOOKUP($AE$112,INDIRECT(VLOOKUP($AF118,$AG$22:$AI$62,3,0),1),2,0)/365*($AH118-$AG118+1)/6*$J$72,0),ROUND(VLOOKUP($AE$112,INDIRECT(VLOOKUP($AF118,$AG$22:$AI$62,3,0),1),2,0)/365*($AH118-$AG118+1),0)),ROUND(VLOOKUP($AE$112,INDIRECT(VLOOKUP($AF118,$AG$22:$AI$62,3,0),1),2,0)/365*($AH118-$AG118+1),0)*$H$72)</f>
        <v>#N/A</v>
      </c>
      <c r="AK118" s="100" t="e">
        <f ca="1">IF($AB$112=1,IF($J$72&gt;6,ROUND(VLOOKUP($AE$112,INDIRECT(VLOOKUP($AF118,$AG$22:$AI$62,3,0),1),3,0)/365*($AH118-$AG118+1)/6*$J$72,0),ROUND(VLOOKUP($AE$112,INDIRECT(VLOOKUP($AF118,$AG$22:$AI$62,3,0),1),3,0)/365*($AH118-$AG118+1),0)),ROUND(VLOOKUP($AE$112,INDIRECT(VLOOKUP($AF118,$AG$22:$AI$62,3,0),1),3,0)/365*($AH118-$AG118+1),0)*$H$72)</f>
        <v>#N/A</v>
      </c>
      <c r="AL118" s="100" t="e">
        <f ca="1">IF($AB$112=1,IF($J$72&gt;6,ROUND(VLOOKUP($AE$112,INDIRECT(VLOOKUP($AF118,$AG$22:$AI$62,3,0),1),4,0)/365*($AH118-$AG118+1)/6*$J$72,0),ROUND(VLOOKUP($AE$112,INDIRECT(VLOOKUP($AF118,$AG$22:$AI$62,3,0),1),4,0)/365*($AH118-$AG118+1),0)),ROUND(VLOOKUP($AE$112,INDIRECT(VLOOKUP($AF118,$AG$22:$AI$62,3,0),1),4,0)/365*($AH118-$AG118+1),0)*$H$72)</f>
        <v>#N/A</v>
      </c>
      <c r="AM118" s="100" t="e">
        <f ca="1">IF($AB$112=1,IF($J$72&gt;6,ROUND(VLOOKUP($AE$112,INDIRECT(VLOOKUP($AF118,$AG$22:$AI$62,3,0),1),5,0)/365*($AH118-$AG118+1)/6*$J$72,0),ROUND(VLOOKUP($AE$112,INDIRECT(VLOOKUP($AF118,$AG$22:$AI$62,3,0),1),5,0)/365*($AH118-$AG118+1),0)),ROUND(VLOOKUP($AE$112,INDIRECT(VLOOKUP($AF118,$AG$22:$AI$62,3,0),1),5,0)/365*($AH118-$AG118+1),0)*$H$72)</f>
        <v>#N/A</v>
      </c>
      <c r="AN118" s="100" t="e">
        <f ca="1">IF($AB$112=1,IF($J$72&gt;6,ROUND(VLOOKUP($AE$112,INDIRECT(VLOOKUP($AF118,$AG$22:$AI$62,3,0),1),6,0)/365*($AH118-$AG118+1)/6*$J$72,0),ROUND(VLOOKUP($AE$112,INDIRECT(VLOOKUP($AF118,$AG$22:$AI$62,3,0),1),6,0)/365*($AH118-$AG118+1),0)),ROUND(VLOOKUP($AE$112,INDIRECT(VLOOKUP($AF118,$AG$22:$AI$62,3,0),1),6,0)/365*($AH118-$AG118+1),0)*$H$72)</f>
        <v>#N/A</v>
      </c>
      <c r="AO118" s="100" t="e">
        <f ca="1">VLOOKUP($AE$112,INDIRECT(VLOOKUP(AF118,$AG$22:$AI$62,3,0),1),7,0)</f>
        <v>#N/A</v>
      </c>
      <c r="AP118" s="100" t="e">
        <f ca="1">VLOOKUP($AE$112,INDIRECT(VLOOKUP(AF118,$AG$22:$AI$62,3,0),1),8,0)</f>
        <v>#N/A</v>
      </c>
      <c r="AQ118" s="100" t="e">
        <f ca="1">VLOOKUP($AE$112,INDIRECT(VLOOKUP(AF118,$AG$22:$AI$62,3,0),1),9,0)</f>
        <v>#N/A</v>
      </c>
      <c r="AR118" s="100" t="e">
        <f ca="1">VLOOKUP($AE$112,INDIRECT(VLOOKUP(AF118,$AG$22:$AI$62,3,0),1),10,0)</f>
        <v>#N/A</v>
      </c>
      <c r="AS118" s="100" t="e">
        <f ca="1">VLOOKUP($AE$112,INDIRECT(VLOOKUP(AF118,$AG$22:$AI$62,3,0),1),11,0)</f>
        <v>#N/A</v>
      </c>
      <c r="AT118" s="100" t="e">
        <f ca="1">VLOOKUP($AE$112,INDIRECT(VLOOKUP(AF118,$AG$22:$AI$62,3,0),1),12,0)</f>
        <v>#N/A</v>
      </c>
      <c r="AU118" s="100" t="e">
        <f ca="1">VLOOKUP($AE$112,INDIRECT(VLOOKUP(AF118,$AG$22:$AI$62,3,0),1),13,0)</f>
        <v>#N/A</v>
      </c>
      <c r="AV118" s="100" t="e">
        <f ca="1">VLOOKUP($AE$112,INDIRECT(VLOOKUP(AF118,$AG$22:$AI$62,3,0),1),14,0)</f>
        <v>#N/A</v>
      </c>
      <c r="AW118" s="100" t="e">
        <f ca="1">VLOOKUP($AE$112,INDIRECT(VLOOKUP(AF118,$AG$22:$AI$62,3,0),1),15,0)</f>
        <v>#N/A</v>
      </c>
      <c r="AX118" s="100" t="e">
        <f ca="1">VLOOKUP($AE$112,INDIRECT(VLOOKUP(AF118,$AG$22:$AI$62,3,0),1),16,0)</f>
        <v>#N/A</v>
      </c>
      <c r="AY118" s="100" t="e">
        <f ca="1">VLOOKUP($AE$112,INDIRECT(VLOOKUP(AF118,$AG$22:$AI$62,3,0),1),17,0)</f>
        <v>#N/A</v>
      </c>
      <c r="AZ118" s="100" t="e">
        <f ca="1">VLOOKUP($AE$112,INDIRECT(VLOOKUP(AF118,$AG$22:$AI$62,3,0),1),18,0)</f>
        <v>#N/A</v>
      </c>
      <c r="BA118" s="100" t="e">
        <f ca="1">VLOOKUP($AE$112,INDIRECT(VLOOKUP(AF118,$AG$22:$AI$62,3,0),1),19,0)</f>
        <v>#N/A</v>
      </c>
      <c r="BB118" s="100" t="e">
        <f ca="1">VLOOKUP($AE$112,INDIRECT(VLOOKUP(AF118,$AG$22:$AI$62,3,0),1),20,0)</f>
        <v>#N/A</v>
      </c>
      <c r="BC118" s="100" t="e">
        <f ca="1">VLOOKUP($AE$112,INDIRECT(VLOOKUP(AF118,$AG$22:$AI$62,3,0),1),21,0)</f>
        <v>#N/A</v>
      </c>
      <c r="BD118" s="100" t="e">
        <f ca="1">VLOOKUP($AE$112,INDIRECT(VLOOKUP(AF118,$AG$22:$AI$62,3,0),1),22,0)</f>
        <v>#N/A</v>
      </c>
      <c r="BE118" s="100" t="e">
        <f ca="1">VLOOKUP($AE$112,INDIRECT(VLOOKUP(AF118,$AG$22:$AI$62,3,0),1),23,0)</f>
        <v>#N/A</v>
      </c>
      <c r="BF118" s="100" t="e">
        <f ca="1">VLOOKUP($AE$112,INDIRECT(VLOOKUP(AF118,$AG$22:$AI$62,3,0),1),24,0)</f>
        <v>#N/A</v>
      </c>
      <c r="BG118" s="100" t="e">
        <f ca="1">VLOOKUP($AE$112,INDIRECT(VLOOKUP(AF118,$AG$22:$AI$62,3,0),1),25,0)</f>
        <v>#N/A</v>
      </c>
      <c r="BH118" s="100" t="e">
        <f ca="1">VLOOKUP($AE$112,INDIRECT(VLOOKUP(AF118,$AG$22:$AI$62,3,0),1),26,0)</f>
        <v>#N/A</v>
      </c>
      <c r="BI118" s="100" t="e">
        <f ca="1">VLOOKUP($AE$112,INDIRECT(VLOOKUP(AF118,$AG$22:$AI$62,3,0),1),27,0)</f>
        <v>#N/A</v>
      </c>
      <c r="BJ118" s="100" t="e">
        <f ca="1">VLOOKUP($AE$112,INDIRECT(VLOOKUP(AF118,$AG$22:$AI$62,3,0),1),28,0)</f>
        <v>#N/A</v>
      </c>
      <c r="BK118" s="100" t="e">
        <f ca="1">VLOOKUP($AE$112,INDIRECT(VLOOKUP(AF118,$AG$22:$AI$62,3,0),1),29,0)</f>
        <v>#N/A</v>
      </c>
    </row>
    <row r="119" spans="1:69" x14ac:dyDescent="0.3">
      <c r="A119" s="128"/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  <c r="Z119" s="128"/>
      <c r="AA119" s="128"/>
      <c r="AB119" s="128"/>
      <c r="AC119" s="128"/>
      <c r="AF119" s="89"/>
      <c r="AG119" s="90"/>
      <c r="AH119" s="102"/>
      <c r="AI119" s="92"/>
      <c r="AJ119" t="e">
        <f t="shared" ref="AJ119" ca="1" si="490">IF(AI118&gt;AJ118,AJ118,AI118)</f>
        <v>#N/A</v>
      </c>
      <c r="AK119" s="84" t="e">
        <f t="shared" ref="AK119" ca="1" si="491">IF($AI118&gt;AK118,AK118-AJ118,IF($AI118&lt;AJ118,0,$AI118-AJ118))</f>
        <v>#N/A</v>
      </c>
      <c r="AL119" s="84" t="e">
        <f t="shared" ref="AL119" ca="1" si="492">IF($AI118&gt;AL118,AL118-AK118,IF($AI118&lt;AK118,0,$AI118-AK118))</f>
        <v>#N/A</v>
      </c>
      <c r="AM119" s="84" t="e">
        <f t="shared" ref="AM119" ca="1" si="493">IF($AI118&gt;AM118,AM118-AL118,IF($AI118&lt;AL118,0,$AI118-AL118))</f>
        <v>#N/A</v>
      </c>
      <c r="AN119" s="84" t="e">
        <f t="shared" ref="AN119" ca="1" si="494">IF($AI118&gt;AN118,AN118-AM118,IF($AI118&lt;AM118,0,$AI118-AM118))</f>
        <v>#N/A</v>
      </c>
      <c r="AO119" s="84" t="e">
        <f t="shared" ref="AO119" ca="1" si="495">AO118*AJ119</f>
        <v>#N/A</v>
      </c>
      <c r="AP119" s="84" t="e">
        <f t="shared" ref="AP119" ca="1" si="496">AP118*AK119</f>
        <v>#N/A</v>
      </c>
      <c r="AQ119" s="84" t="e">
        <f t="shared" ref="AQ119" ca="1" si="497">AQ118*AL119</f>
        <v>#N/A</v>
      </c>
      <c r="AR119" s="84" t="e">
        <f t="shared" ref="AR119" ca="1" si="498">AR118*AM119</f>
        <v>#N/A</v>
      </c>
      <c r="AS119" s="84" t="e">
        <f t="shared" ref="AS119" ca="1" si="499">AS118*AN119</f>
        <v>#N/A</v>
      </c>
      <c r="AT119" s="117" t="e">
        <f ca="1">ROUND(($AH118-$AG118),0)*(AT118/365)*$H$72</f>
        <v>#VALUE!</v>
      </c>
      <c r="AU119" s="115" t="e">
        <f ca="1">ROUND(($AH118-$AG118),0)*(AU118/365)*$AW$65*$H$72</f>
        <v>#VALUE!</v>
      </c>
      <c r="AV119" s="115" t="e">
        <f ca="1">ROUND(($AH118-$AG118),0)*(AV118/365)*$AX$65*$H$72</f>
        <v>#VALUE!</v>
      </c>
      <c r="AW119" s="115" t="e">
        <f t="shared" ref="AW119" ca="1" si="500">AW118*$AI118*$AW$65</f>
        <v>#N/A</v>
      </c>
      <c r="AX119" s="115" t="e">
        <f t="shared" ref="AX119" ca="1" si="501">AX118*$AI118*$AX$65</f>
        <v>#N/A</v>
      </c>
      <c r="AY119" s="115" t="e">
        <f t="shared" ref="AY119" ca="1" si="502">AY118*AJ119</f>
        <v>#N/A</v>
      </c>
      <c r="AZ119" s="115" t="e">
        <f t="shared" ref="AZ119" ca="1" si="503">AZ118*AK119</f>
        <v>#N/A</v>
      </c>
      <c r="BA119" s="115" t="e">
        <f t="shared" ref="BA119" ca="1" si="504">BA118*AL119</f>
        <v>#N/A</v>
      </c>
      <c r="BB119" s="115" t="e">
        <f t="shared" ref="BB119" ca="1" si="505">BB118*AM119</f>
        <v>#N/A</v>
      </c>
      <c r="BC119" s="115" t="e">
        <f t="shared" ref="BC119" ca="1" si="506">BC118*AN119</f>
        <v>#N/A</v>
      </c>
      <c r="BD119" s="117" t="e">
        <f ca="1">ROUND(($AH118-$AG118),0)*(BD118/365)*$H$72</f>
        <v>#VALUE!</v>
      </c>
      <c r="BE119" s="117" t="e">
        <f ca="1">ROUND(($AH118-$AG118),0)*(BE118/365)*$AW$65*$H$72</f>
        <v>#VALUE!</v>
      </c>
      <c r="BF119" s="117" t="e">
        <f ca="1">ROUND(($AH118-$AG118),0)*(BF118/365)*$AX$65*$H$72</f>
        <v>#VALUE!</v>
      </c>
      <c r="BG119" s="115" t="e">
        <f t="shared" ref="BG119" ca="1" si="507">BG118*$AI118*$AW$65</f>
        <v>#N/A</v>
      </c>
      <c r="BH119" s="115" t="e">
        <f t="shared" ref="BH119" ca="1" si="508">BH118*$AI118*$AX$65</f>
        <v>#N/A</v>
      </c>
      <c r="BI119" t="e">
        <f t="shared" ref="BI119" ca="1" si="509">$AI118*BI118*$BI$65</f>
        <v>#VALUE!</v>
      </c>
      <c r="BJ119" t="e">
        <f t="shared" ref="BJ119" ca="1" si="510">$AI118*BJ118*$BJ$65</f>
        <v>#VALUE!</v>
      </c>
      <c r="BK119" t="e">
        <f t="shared" ref="BK119" ca="1" si="511">IF(AF118&gt;2019,$AI118*BK118*$BK$65,$AI118*BK118*1)</f>
        <v>#VALUE!</v>
      </c>
      <c r="BM119" s="115">
        <f t="shared" ref="BM119" ca="1" si="512">IFERROR(SUM(AO119:AS119,AY119:BC119),0)</f>
        <v>0</v>
      </c>
      <c r="BN119" s="115">
        <f t="shared" ref="BN119" ca="1" si="513">IFERROR(SUM(AW119,BG119),0)</f>
        <v>0</v>
      </c>
      <c r="BO119" s="115">
        <f t="shared" ref="BO119" ca="1" si="514">IFERROR(SUM(AX119,BH119),0)</f>
        <v>0</v>
      </c>
      <c r="BP119" s="115">
        <f t="shared" ref="BP119" ca="1" si="515">IFERROR(SUM(AT119:AV119,BD119:BF119),0)</f>
        <v>0</v>
      </c>
      <c r="BQ119" s="115">
        <f t="shared" ref="BQ119" ca="1" si="516">IFERROR(SUM(BI119:BK119),0)</f>
        <v>0</v>
      </c>
    </row>
    <row r="120" spans="1:69" x14ac:dyDescent="0.3">
      <c r="A120" s="128"/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  <c r="AA120" s="128"/>
      <c r="AB120" s="128"/>
      <c r="AC120" s="128"/>
      <c r="AF120" s="89" t="str">
        <f t="shared" ref="AF120" si="517">IF($AF$66&gt;3,AF118+1,"")</f>
        <v/>
      </c>
      <c r="AG120" s="90" t="str">
        <f t="shared" ref="AG120" si="518">IF(AF120="","",CONCATENATE("01/01/",AF120))</f>
        <v/>
      </c>
      <c r="AH120" s="102" t="str">
        <f>IF(AF122="",IF(AF120="","",$L$30),(CONCATENATE("31/12/",AF120)))</f>
        <v/>
      </c>
      <c r="AI120" s="92" t="str">
        <f>IF(AF120&lt;&gt;"",$K$72/($L$30-$J$30)*(AH120-AG120),"")</f>
        <v/>
      </c>
      <c r="AJ120" s="100" t="e">
        <f ca="1">IF($AB$112=1,IF($J$72&gt;6,ROUND(VLOOKUP($AE$112,INDIRECT(VLOOKUP($AF120,$AG$22:$AI$62,3,0),1),2,0)/365*($AH120-$AG120+1)/6*$J$72,0),ROUND(VLOOKUP($AE$112,INDIRECT(VLOOKUP($AF120,$AG$22:$AI$62,3,0),1),2,0)/365*($AH120-$AG120+1),0)),ROUND(VLOOKUP($AE$112,INDIRECT(VLOOKUP($AF120,$AG$22:$AI$62,3,0),1),2,0)/365*($AH120-$AG120+1),0)*$H$72)</f>
        <v>#N/A</v>
      </c>
      <c r="AK120" s="100" t="e">
        <f ca="1">IF($AB$112=1,IF($J$72&gt;6,ROUND(VLOOKUP($AE$112,INDIRECT(VLOOKUP($AF120,$AG$22:$AI$62,3,0),1),3,0)/365*($AH120-$AG120+1)/6*$J$72,0),ROUND(VLOOKUP($AE$112,INDIRECT(VLOOKUP($AF120,$AG$22:$AI$62,3,0),1),3,0)/365*($AH120-$AG120+1),0)),ROUND(VLOOKUP($AE$112,INDIRECT(VLOOKUP($AF120,$AG$22:$AI$62,3,0),1),3,0)/365*($AH120-$AG120+1),0)*$H$72)</f>
        <v>#N/A</v>
      </c>
      <c r="AL120" s="100" t="e">
        <f ca="1">IF($AB$112=1,IF($J$72&gt;6,ROUND(VLOOKUP($AE$112,INDIRECT(VLOOKUP($AF120,$AG$22:$AI$62,3,0),1),4,0)/365*($AH120-$AG120+1)/6*$J$72,0),ROUND(VLOOKUP($AE$112,INDIRECT(VLOOKUP($AF120,$AG$22:$AI$62,3,0),1),4,0)/365*($AH120-$AG120+1),0)),ROUND(VLOOKUP($AE$112,INDIRECT(VLOOKUP($AF120,$AG$22:$AI$62,3,0),1),4,0)/365*($AH120-$AG120+1),0)*$H$72)</f>
        <v>#N/A</v>
      </c>
      <c r="AM120" s="100" t="e">
        <f ca="1">IF($AB$112=1,IF($J$72&gt;6,ROUND(VLOOKUP($AE$112,INDIRECT(VLOOKUP($AF120,$AG$22:$AI$62,3,0),1),5,0)/365*($AH120-$AG120+1)/6*$J$72,0),ROUND(VLOOKUP($AE$112,INDIRECT(VLOOKUP($AF120,$AG$22:$AI$62,3,0),1),5,0)/365*($AH120-$AG120+1),0)),ROUND(VLOOKUP($AE$112,INDIRECT(VLOOKUP($AF120,$AG$22:$AI$62,3,0),1),5,0)/365*($AH120-$AG120+1),0)*$H$72)</f>
        <v>#N/A</v>
      </c>
      <c r="AN120" s="100" t="e">
        <f ca="1">IF($AB$112=1,IF($J$72&gt;6,ROUND(VLOOKUP($AE$112,INDIRECT(VLOOKUP($AF120,$AG$22:$AI$62,3,0),1),6,0)/365*($AH120-$AG120+1)/6*$J$72,0),ROUND(VLOOKUP($AE$112,INDIRECT(VLOOKUP($AF120,$AG$22:$AI$62,3,0),1),6,0)/365*($AH120-$AG120+1),0)),ROUND(VLOOKUP($AE$112,INDIRECT(VLOOKUP($AF120,$AG$22:$AI$62,3,0),1),6,0)/365*($AH120-$AG120+1),0)*$H$72)</f>
        <v>#N/A</v>
      </c>
      <c r="AO120" s="100" t="e">
        <f ca="1">VLOOKUP($AE$112,INDIRECT(VLOOKUP(AF120,$AG$22:$AI$62,3,0),1),7,0)</f>
        <v>#N/A</v>
      </c>
      <c r="AP120" s="100" t="e">
        <f ca="1">VLOOKUP($AE$112,INDIRECT(VLOOKUP(AF120,$AG$22:$AI$62,3,0),1),8,0)</f>
        <v>#N/A</v>
      </c>
      <c r="AQ120" s="100" t="e">
        <f ca="1">VLOOKUP($AE$112,INDIRECT(VLOOKUP(AF120,$AG$22:$AI$62,3,0),1),9,0)</f>
        <v>#N/A</v>
      </c>
      <c r="AR120" s="100" t="e">
        <f ca="1">VLOOKUP($AE$112,INDIRECT(VLOOKUP(AF120,$AG$22:$AI$62,3,0),1),10,0)</f>
        <v>#N/A</v>
      </c>
      <c r="AS120" s="100" t="e">
        <f ca="1">VLOOKUP($AE$112,INDIRECT(VLOOKUP(AF120,$AG$22:$AI$62,3,0),1),11,0)</f>
        <v>#N/A</v>
      </c>
      <c r="AT120" s="100" t="e">
        <f ca="1">VLOOKUP($AE$112,INDIRECT(VLOOKUP(AF120,$AG$22:$AI$62,3,0),1),12,0)</f>
        <v>#N/A</v>
      </c>
      <c r="AU120" s="100" t="e">
        <f ca="1">VLOOKUP($AE$112,INDIRECT(VLOOKUP(AF120,$AG$22:$AI$62,3,0),1),13,0)</f>
        <v>#N/A</v>
      </c>
      <c r="AV120" s="100" t="e">
        <f ca="1">VLOOKUP($AE$112,INDIRECT(VLOOKUP(AF120,$AG$22:$AI$62,3,0),1),14,0)</f>
        <v>#N/A</v>
      </c>
      <c r="AW120" s="100" t="e">
        <f ca="1">VLOOKUP($AE$112,INDIRECT(VLOOKUP(AF120,$AG$22:$AI$62,3,0),1),15,0)</f>
        <v>#N/A</v>
      </c>
      <c r="AX120" s="100" t="e">
        <f ca="1">VLOOKUP($AE$112,INDIRECT(VLOOKUP(AF120,$AG$22:$AI$62,3,0),1),16,0)</f>
        <v>#N/A</v>
      </c>
      <c r="AY120" s="100" t="e">
        <f ca="1">VLOOKUP($AE$112,INDIRECT(VLOOKUP(AF120,$AG$22:$AI$62,3,0),1),17,0)</f>
        <v>#N/A</v>
      </c>
      <c r="AZ120" s="100" t="e">
        <f ca="1">VLOOKUP($AE$112,INDIRECT(VLOOKUP(AF120,$AG$22:$AI$62,3,0),1),18,0)</f>
        <v>#N/A</v>
      </c>
      <c r="BA120" s="100" t="e">
        <f ca="1">VLOOKUP($AE$112,INDIRECT(VLOOKUP(AF120,$AG$22:$AI$62,3,0),1),19,0)</f>
        <v>#N/A</v>
      </c>
      <c r="BB120" s="100" t="e">
        <f ca="1">VLOOKUP($AE$112,INDIRECT(VLOOKUP(AF120,$AG$22:$AI$62,3,0),1),20,0)</f>
        <v>#N/A</v>
      </c>
      <c r="BC120" s="100" t="e">
        <f ca="1">VLOOKUP($AE$112,INDIRECT(VLOOKUP(AF120,$AG$22:$AI$62,3,0),1),21,0)</f>
        <v>#N/A</v>
      </c>
      <c r="BD120" s="100" t="e">
        <f ca="1">VLOOKUP($AE$112,INDIRECT(VLOOKUP(AF120,$AG$22:$AI$62,3,0),1),22,0)</f>
        <v>#N/A</v>
      </c>
      <c r="BE120" s="100" t="e">
        <f ca="1">VLOOKUP($AE$112,INDIRECT(VLOOKUP(AF120,$AG$22:$AI$62,3,0),1),23,0)</f>
        <v>#N/A</v>
      </c>
      <c r="BF120" s="100" t="e">
        <f ca="1">VLOOKUP($AE$112,INDIRECT(VLOOKUP(AF120,$AG$22:$AI$62,3,0),1),24,0)</f>
        <v>#N/A</v>
      </c>
      <c r="BG120" s="100" t="e">
        <f ca="1">VLOOKUP($AE$112,INDIRECT(VLOOKUP(AF120,$AG$22:$AI$62,3,0),1),25,0)</f>
        <v>#N/A</v>
      </c>
      <c r="BH120" s="100" t="e">
        <f ca="1">VLOOKUP($AE$112,INDIRECT(VLOOKUP(AF120,$AG$22:$AI$62,3,0),1),26,0)</f>
        <v>#N/A</v>
      </c>
      <c r="BI120" s="100" t="e">
        <f ca="1">VLOOKUP($AE$112,INDIRECT(VLOOKUP(AF120,$AG$22:$AI$62,3,0),1),27,0)</f>
        <v>#N/A</v>
      </c>
      <c r="BJ120" s="100" t="e">
        <f ca="1">VLOOKUP($AE$112,INDIRECT(VLOOKUP(AF120,$AG$22:$AI$62,3,0),1),28,0)</f>
        <v>#N/A</v>
      </c>
      <c r="BK120" s="100" t="e">
        <f ca="1">VLOOKUP($AE$112,INDIRECT(VLOOKUP(AF120,$AG$22:$AI$62,3,0),1),29,0)</f>
        <v>#N/A</v>
      </c>
    </row>
    <row r="121" spans="1:69" x14ac:dyDescent="0.3">
      <c r="A121" s="128"/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128"/>
      <c r="Y121" s="128"/>
      <c r="Z121" s="128"/>
      <c r="AA121" s="128"/>
      <c r="AB121" s="128"/>
      <c r="AC121" s="128"/>
      <c r="AF121" s="89"/>
      <c r="AG121" s="90"/>
      <c r="AH121" s="102"/>
      <c r="AI121" s="92"/>
      <c r="AJ121" t="e">
        <f t="shared" ref="AJ121" ca="1" si="519">IF(AI120&gt;AJ120,AJ120,AI120)</f>
        <v>#N/A</v>
      </c>
      <c r="AK121" s="84" t="e">
        <f t="shared" ref="AK121" ca="1" si="520">IF($AI120&gt;AK120,AK120-AJ120,IF($AI120&lt;AJ120,0,$AI120-AJ120))</f>
        <v>#N/A</v>
      </c>
      <c r="AL121" s="84" t="e">
        <f t="shared" ref="AL121" ca="1" si="521">IF($AI120&gt;AL120,AL120-AK120,IF($AI120&lt;AK120,0,$AI120-AK120))</f>
        <v>#N/A</v>
      </c>
      <c r="AM121" s="84" t="e">
        <f t="shared" ref="AM121" ca="1" si="522">IF($AI120&gt;AM120,AM120-AL120,IF($AI120&lt;AL120,0,$AI120-AL120))</f>
        <v>#N/A</v>
      </c>
      <c r="AN121" s="84" t="e">
        <f t="shared" ref="AN121" ca="1" si="523">IF($AI120&gt;AN120,AN120-AM120,IF($AI120&lt;AM120,0,$AI120-AM120))</f>
        <v>#N/A</v>
      </c>
      <c r="AO121" s="84" t="e">
        <f t="shared" ref="AO121" ca="1" si="524">AO120*AJ121</f>
        <v>#N/A</v>
      </c>
      <c r="AP121" s="84" t="e">
        <f t="shared" ref="AP121" ca="1" si="525">AP120*AK121</f>
        <v>#N/A</v>
      </c>
      <c r="AQ121" s="84" t="e">
        <f t="shared" ref="AQ121" ca="1" si="526">AQ120*AL121</f>
        <v>#N/A</v>
      </c>
      <c r="AR121" s="84" t="e">
        <f t="shared" ref="AR121" ca="1" si="527">AR120*AM121</f>
        <v>#N/A</v>
      </c>
      <c r="AS121" s="84" t="e">
        <f t="shared" ref="AS121" ca="1" si="528">AS120*AN121</f>
        <v>#N/A</v>
      </c>
      <c r="AT121" s="117" t="e">
        <f ca="1">ROUND(($AH120-$AG120),0)*(AT120/365)*$H$72</f>
        <v>#VALUE!</v>
      </c>
      <c r="AU121" s="115" t="e">
        <f ca="1">ROUND(($AH120-$AG120),0)*(AU120/365)*$AW$65*$H$72</f>
        <v>#VALUE!</v>
      </c>
      <c r="AV121" s="115" t="e">
        <f ca="1">ROUND(($AH120-$AG120),0)*(AV120/365)*$AX$65*$H$72</f>
        <v>#VALUE!</v>
      </c>
      <c r="AW121" s="115" t="e">
        <f t="shared" ref="AW121" ca="1" si="529">AW120*$AI120*$AW$65</f>
        <v>#N/A</v>
      </c>
      <c r="AX121" s="115" t="e">
        <f t="shared" ref="AX121" ca="1" si="530">AX120*$AI120*$AX$65</f>
        <v>#N/A</v>
      </c>
      <c r="AY121" s="115" t="e">
        <f t="shared" ref="AY121" ca="1" si="531">AY120*AJ121</f>
        <v>#N/A</v>
      </c>
      <c r="AZ121" s="115" t="e">
        <f t="shared" ref="AZ121" ca="1" si="532">AZ120*AK121</f>
        <v>#N/A</v>
      </c>
      <c r="BA121" s="115" t="e">
        <f t="shared" ref="BA121" ca="1" si="533">BA120*AL121</f>
        <v>#N/A</v>
      </c>
      <c r="BB121" s="115" t="e">
        <f t="shared" ref="BB121" ca="1" si="534">BB120*AM121</f>
        <v>#N/A</v>
      </c>
      <c r="BC121" s="115" t="e">
        <f t="shared" ref="BC121" ca="1" si="535">BC120*AN121</f>
        <v>#N/A</v>
      </c>
      <c r="BD121" s="117" t="e">
        <f ca="1">ROUND(($AH120-$AG120),0)*(BD120/365)*$H$72</f>
        <v>#VALUE!</v>
      </c>
      <c r="BE121" s="117" t="e">
        <f ca="1">ROUND(($AH120-$AG120),0)*(BE120/365)*$AW$65*$H$72</f>
        <v>#VALUE!</v>
      </c>
      <c r="BF121" s="117" t="e">
        <f ca="1">ROUND(($AH120-$AG120),0)*(BF120/365)*$AX$65*$H$72</f>
        <v>#VALUE!</v>
      </c>
      <c r="BG121" s="115" t="e">
        <f t="shared" ref="BG121" ca="1" si="536">BG120*$AI120*$AW$65</f>
        <v>#N/A</v>
      </c>
      <c r="BH121" s="115" t="e">
        <f t="shared" ref="BH121" ca="1" si="537">BH120*$AI120*$AX$65</f>
        <v>#N/A</v>
      </c>
      <c r="BI121" t="e">
        <f t="shared" ref="BI121" ca="1" si="538">$AI120*BI120*$BI$65</f>
        <v>#VALUE!</v>
      </c>
      <c r="BJ121" t="e">
        <f t="shared" ref="BJ121" ca="1" si="539">$AI120*BJ120*$BJ$65</f>
        <v>#VALUE!</v>
      </c>
      <c r="BK121" t="e">
        <f t="shared" ref="BK121" ca="1" si="540">IF(AF120&gt;2019,$AI120*BK120*$BK$65,$AI120*BK120*1)</f>
        <v>#VALUE!</v>
      </c>
      <c r="BM121" s="115">
        <f t="shared" ref="BM121" ca="1" si="541">IFERROR(SUM(AO121:AS121,AY121:BC121),0)</f>
        <v>0</v>
      </c>
      <c r="BN121" s="115">
        <f t="shared" ref="BN121" ca="1" si="542">IFERROR(SUM(AW121,BG121),0)</f>
        <v>0</v>
      </c>
      <c r="BO121" s="115">
        <f t="shared" ref="BO121" ca="1" si="543">IFERROR(SUM(AX121,BH121),0)</f>
        <v>0</v>
      </c>
      <c r="BP121" s="115">
        <f t="shared" ref="BP121" ca="1" si="544">IFERROR(SUM(AT121:AV121,BD121:BF121),0)</f>
        <v>0</v>
      </c>
      <c r="BQ121" s="115">
        <f t="shared" ref="BQ121" ca="1" si="545">IFERROR(SUM(BI121:BK121),0)</f>
        <v>0</v>
      </c>
    </row>
    <row r="122" spans="1:69" ht="15" thickBot="1" x14ac:dyDescent="0.35">
      <c r="A122" s="128"/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128"/>
      <c r="Y122" s="128"/>
      <c r="Z122" s="128"/>
      <c r="AA122" s="128"/>
      <c r="AB122" s="128"/>
      <c r="AC122" s="128"/>
      <c r="AF122" s="89"/>
      <c r="AG122" s="90"/>
      <c r="AH122" s="102"/>
      <c r="AI122" s="92"/>
      <c r="AK122" s="84"/>
      <c r="AL122" s="84"/>
      <c r="AM122" s="84"/>
      <c r="AN122" s="84"/>
      <c r="AO122" s="84"/>
      <c r="AP122" s="84"/>
      <c r="AQ122" s="84"/>
      <c r="AR122" s="84"/>
      <c r="AS122" s="84"/>
      <c r="AT122" s="117"/>
      <c r="AU122" s="115"/>
      <c r="AV122" s="115"/>
      <c r="AW122" s="115"/>
      <c r="AX122" s="115"/>
      <c r="AY122" s="115"/>
      <c r="AZ122" s="115"/>
      <c r="BA122" s="115"/>
      <c r="BB122" s="115"/>
      <c r="BC122" s="115"/>
      <c r="BD122" s="117"/>
      <c r="BE122" s="117"/>
      <c r="BF122" s="117"/>
      <c r="BG122" s="115"/>
      <c r="BH122" s="115"/>
      <c r="BM122" s="115"/>
      <c r="BN122" s="115"/>
      <c r="BO122" s="115"/>
      <c r="BP122" s="115"/>
      <c r="BQ122" s="115"/>
    </row>
    <row r="123" spans="1:69" ht="15" thickTop="1" x14ac:dyDescent="0.3">
      <c r="A123" s="128"/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  <c r="X123" s="128"/>
      <c r="Y123" s="128"/>
      <c r="Z123" s="128"/>
      <c r="AA123" s="128"/>
      <c r="AB123" s="196">
        <f>IFERROR(FIND($AB$67,AD123,1),0)</f>
        <v>0</v>
      </c>
      <c r="AC123" s="196"/>
      <c r="AD123">
        <f>+I73</f>
        <v>0</v>
      </c>
      <c r="AE123" t="e">
        <f>VLOOKUP(I73,$AD$22:$AE$66,2,0)</f>
        <v>#N/A</v>
      </c>
      <c r="AF123" s="97">
        <f>YEAR($J$30)</f>
        <v>1900</v>
      </c>
      <c r="AG123" s="91">
        <f>$J$30</f>
        <v>0</v>
      </c>
      <c r="AH123" s="101">
        <f>IF(AF125="",$L$30,(CONCATENATE("31/12/",AF123)))</f>
        <v>0</v>
      </c>
      <c r="AI123" s="99" t="e">
        <f>IF(AF123&lt;&gt;"",$K$73/($L$30-$J$30)*(AH123-AG123),"")</f>
        <v>#DIV/0!</v>
      </c>
      <c r="AJ123" s="100" t="e">
        <f ca="1">IF($AB$123=1,IF($J$73&gt;6,ROUND(VLOOKUP($AE$123,INDIRECT(VLOOKUP($AF123,$AG$22:$AI$62,3,0),1),2,0)/365*($AH123-$AG123+1)/6*$J$73,0),ROUND(VLOOKUP($AE$123,INDIRECT(VLOOKUP($AF123,$AG$22:$AI$62,3,0),1),2,0)/365*($AH123-$AG123+1),0)),ROUND(VLOOKUP($AE$123,INDIRECT(VLOOKUP($AF123,$AG$22:$AI$62,3,0),1),2,0)/365*($AH123-$AG123+1),0)*$H$73)</f>
        <v>#N/A</v>
      </c>
      <c r="AK123" s="100" t="e">
        <f ca="1">IF($AB$123=1,IF($J$73&gt;6,ROUND(VLOOKUP($AE$123,INDIRECT(VLOOKUP($AF123,$AG$22:$AI$62,3,0),1),3,0)/365*($AH123-$AG123+1)/6*$J$73,0),ROUND(VLOOKUP($AE$123,INDIRECT(VLOOKUP($AF123,$AG$22:$AI$62,3,0),1),3,0)/365*($AH123-$AG123+1),0)),ROUND(VLOOKUP($AE$123,INDIRECT(VLOOKUP($AF123,$AG$22:$AI$62,3,0),1),3,0)/365*($AH123-$AG123+1),0)*$H$73)</f>
        <v>#N/A</v>
      </c>
      <c r="AL123" s="100" t="e">
        <f ca="1">IF($AB$123=1,IF($J$73&gt;6,ROUND(VLOOKUP($AE$123,INDIRECT(VLOOKUP($AF123,$AG$22:$AI$62,3,0),1),4,0)/365*($AH123-$AG123+1)/6*$J$73,0),ROUND(VLOOKUP($AE$123,INDIRECT(VLOOKUP($AF123,$AG$22:$AI$62,3,0),1),4,0)/365*($AH123-$AG123+1),0)),ROUND(VLOOKUP($AE$123,INDIRECT(VLOOKUP($AF123,$AG$22:$AI$62,3,0),1),4,0)/365*($AH123-$AG123+1),0)*$H$73)</f>
        <v>#N/A</v>
      </c>
      <c r="AM123" s="100" t="e">
        <f ca="1">IF($AB$123=1,IF($J$73&gt;6,ROUND(VLOOKUP($AE$123,INDIRECT(VLOOKUP($AF123,$AG$22:$AI$62,3,0),1),5,0)/365*($AH123-$AG123+1)/6*$J$73,0),ROUND(VLOOKUP($AE$123,INDIRECT(VLOOKUP($AF123,$AG$22:$AI$62,3,0),1),5,0)/365*($AH123-$AG123+1),0)),ROUND(VLOOKUP($AE$123,INDIRECT(VLOOKUP($AF123,$AG$22:$AI$62,3,0),1),5,0)/365*($AH123-$AG123+1),0)*$H$73)</f>
        <v>#N/A</v>
      </c>
      <c r="AN123" s="100" t="e">
        <f ca="1">IF($AB$123=1,IF($J$73&gt;6,ROUND(VLOOKUP($AE$123,INDIRECT(VLOOKUP($AF123,$AG$22:$AI$62,3,0),1),6,0)/365*($AH123-$AG123+1)/6*$J$73,0),ROUND(VLOOKUP($AE$123,INDIRECT(VLOOKUP($AF123,$AG$22:$AI$62,3,0),1),6,0)/365*($AH123-$AG123+1),0)),ROUND(VLOOKUP($AE$123,INDIRECT(VLOOKUP($AF123,$AG$22:$AI$62,3,0),1),6,0)/365*($AH123-$AG123+1),0)*$H$73)</f>
        <v>#N/A</v>
      </c>
      <c r="AO123" s="100" t="e">
        <f ca="1">VLOOKUP($AE$123,INDIRECT(VLOOKUP(AF123,$AG$22:$AI$62,3,0),1),7,0)</f>
        <v>#N/A</v>
      </c>
      <c r="AP123" s="100" t="e">
        <f ca="1">VLOOKUP($AE$123,INDIRECT(VLOOKUP(AF123,$AG$22:$AI$62,3,0),1),8,0)</f>
        <v>#N/A</v>
      </c>
      <c r="AQ123" s="100" t="e">
        <f ca="1">VLOOKUP($AE$123,INDIRECT(VLOOKUP(AF123,$AG$22:$AI$62,3,0),1),9,0)</f>
        <v>#N/A</v>
      </c>
      <c r="AR123" s="100" t="e">
        <f ca="1">VLOOKUP($AE$123,INDIRECT(VLOOKUP(AF123,$AG$22:$AI$62,3,0),1),10,0)</f>
        <v>#N/A</v>
      </c>
      <c r="AS123" s="100" t="e">
        <f ca="1">VLOOKUP($AE$123,INDIRECT(VLOOKUP(AF123,$AG$22:$AI$62,3,0),1),11,0)</f>
        <v>#N/A</v>
      </c>
      <c r="AT123" s="100" t="e">
        <f ca="1">VLOOKUP($AE$123,INDIRECT(VLOOKUP(AF123,$AG$22:$AI$62,3,0),1),12,0)</f>
        <v>#N/A</v>
      </c>
      <c r="AU123" s="100" t="e">
        <f ca="1">VLOOKUP($AE$123,INDIRECT(VLOOKUP(AF123,$AG$22:$AI$62,3,0),1),13,0)</f>
        <v>#N/A</v>
      </c>
      <c r="AV123" s="100" t="e">
        <f ca="1">VLOOKUP($AE$123,INDIRECT(VLOOKUP(AF123,$AG$22:$AI$62,3,0),1),14,0)</f>
        <v>#N/A</v>
      </c>
      <c r="AW123" s="100" t="e">
        <f ca="1">VLOOKUP($AE$123,INDIRECT(VLOOKUP(AF123,$AG$22:$AI$62,3,0),1),15,0)</f>
        <v>#N/A</v>
      </c>
      <c r="AX123" s="100" t="e">
        <f ca="1">VLOOKUP($AE$123,INDIRECT(VLOOKUP(AF123,$AG$22:$AI$62,3,0),1),16,0)</f>
        <v>#N/A</v>
      </c>
      <c r="AY123" s="100" t="e">
        <f ca="1">VLOOKUP($AE$123,INDIRECT(VLOOKUP(AF123,$AG$22:$AI$62,3,0),1),17,0)</f>
        <v>#N/A</v>
      </c>
      <c r="AZ123" s="100" t="e">
        <f ca="1">VLOOKUP($AE$123,INDIRECT(VLOOKUP(AF123,$AG$22:$AI$62,3,0),1),18,0)</f>
        <v>#N/A</v>
      </c>
      <c r="BA123" s="100" t="e">
        <f ca="1">VLOOKUP($AE$123,INDIRECT(VLOOKUP(AF123,$AG$22:$AI$62,3,0),1),19,0)</f>
        <v>#N/A</v>
      </c>
      <c r="BB123" s="100" t="e">
        <f ca="1">VLOOKUP($AE$123,INDIRECT(VLOOKUP(AF123,$AG$22:$AI$62,3,0),1),20,0)</f>
        <v>#N/A</v>
      </c>
      <c r="BC123" s="100" t="e">
        <f ca="1">VLOOKUP($AE$123,INDIRECT(VLOOKUP(AF123,$AG$22:$AI$62,3,0),1),21,0)</f>
        <v>#N/A</v>
      </c>
      <c r="BD123" s="100" t="e">
        <f ca="1">VLOOKUP($AE$123,INDIRECT(VLOOKUP(AF123,$AG$22:$AI$62,3,0),1),22,0)</f>
        <v>#N/A</v>
      </c>
      <c r="BE123" s="100" t="e">
        <f ca="1">VLOOKUP($AE$123,INDIRECT(VLOOKUP(AF123,$AG$22:$AI$62,3,0),1),23,0)</f>
        <v>#N/A</v>
      </c>
      <c r="BF123" s="100" t="e">
        <f ca="1">VLOOKUP($AE$123,INDIRECT(VLOOKUP(AF123,$AG$22:$AI$62,3,0),1),24,0)</f>
        <v>#N/A</v>
      </c>
      <c r="BG123" s="100" t="e">
        <f ca="1">VLOOKUP($AE$123,INDIRECT(VLOOKUP(AF123,$AG$22:$AI$62,3,0),1),25,0)</f>
        <v>#N/A</v>
      </c>
      <c r="BH123" s="100" t="e">
        <f ca="1">VLOOKUP($AE$123,INDIRECT(VLOOKUP(AF123,$AG$22:$AI$62,3,0),1),26,0)</f>
        <v>#N/A</v>
      </c>
      <c r="BI123" s="100" t="e">
        <f ca="1">VLOOKUP($AE$123,INDIRECT(VLOOKUP(AF123,$AG$22:$AI$62,3,0),1),27,0)</f>
        <v>#N/A</v>
      </c>
      <c r="BJ123" s="100" t="e">
        <f ca="1">VLOOKUP($AE$123,INDIRECT(VLOOKUP(AF123,$AG$22:$AI$62,3,0),1),28,0)</f>
        <v>#N/A</v>
      </c>
      <c r="BK123" s="100" t="e">
        <f ca="1">VLOOKUP($AE$123,INDIRECT(VLOOKUP(AF123,$AG$22:$AI$62,3,0),1),29,0)</f>
        <v>#N/A</v>
      </c>
    </row>
    <row r="124" spans="1:69" x14ac:dyDescent="0.3">
      <c r="A124" s="128"/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  <c r="AA124" s="128"/>
      <c r="AB124" s="128"/>
      <c r="AC124" s="128"/>
      <c r="AF124" s="89"/>
      <c r="AG124" s="90"/>
      <c r="AH124" s="102"/>
      <c r="AI124" s="92"/>
      <c r="AJ124" t="e">
        <f t="shared" ref="AJ124" ca="1" si="546">IF(AI123&gt;AJ123,AJ123,AI123)</f>
        <v>#DIV/0!</v>
      </c>
      <c r="AK124" s="84" t="e">
        <f t="shared" ref="AK124" ca="1" si="547">IF($AI123&gt;AK123,AK123-AJ123,IF($AI123&lt;AJ123,0,$AI123-AJ123))</f>
        <v>#DIV/0!</v>
      </c>
      <c r="AL124" s="84" t="e">
        <f t="shared" ref="AL124" ca="1" si="548">IF($AI123&gt;AL123,AL123-AK123,IF($AI123&lt;AK123,0,$AI123-AK123))</f>
        <v>#DIV/0!</v>
      </c>
      <c r="AM124" s="84" t="e">
        <f t="shared" ref="AM124" ca="1" si="549">IF($AI123&gt;AM123,AM123-AL123,IF($AI123&lt;AL123,0,$AI123-AL123))</f>
        <v>#DIV/0!</v>
      </c>
      <c r="AN124" s="84" t="e">
        <f t="shared" ref="AN124" ca="1" si="550">IF($AI123&gt;AN123,AN123-AM123,IF($AI123&lt;AM123,0,$AI123-AM123))</f>
        <v>#DIV/0!</v>
      </c>
      <c r="AO124" s="84" t="e">
        <f t="shared" ref="AO124" ca="1" si="551">AO123*AJ124</f>
        <v>#N/A</v>
      </c>
      <c r="AP124" s="84" t="e">
        <f t="shared" ref="AP124" ca="1" si="552">AP123*AK124</f>
        <v>#N/A</v>
      </c>
      <c r="AQ124" s="84" t="e">
        <f t="shared" ref="AQ124" ca="1" si="553">AQ123*AL124</f>
        <v>#N/A</v>
      </c>
      <c r="AR124" s="84" t="e">
        <f t="shared" ref="AR124" ca="1" si="554">AR123*AM124</f>
        <v>#N/A</v>
      </c>
      <c r="AS124" s="84" t="e">
        <f t="shared" ref="AS124" ca="1" si="555">AS123*AN124</f>
        <v>#N/A</v>
      </c>
      <c r="AT124" s="117" t="e">
        <f ca="1">ROUND(($AH123-$AG123+1),0)*(AT123/365)*$H$73</f>
        <v>#N/A</v>
      </c>
      <c r="AU124" s="115" t="e">
        <f ca="1">ROUND(($AH123-$AG123),0)*(AU123/365)*$AW$65*$H$73</f>
        <v>#N/A</v>
      </c>
      <c r="AV124" s="115" t="e">
        <f ca="1">ROUND(($AH123-$AG123),0)*(AV123/365)*$AX$65*$H$73</f>
        <v>#N/A</v>
      </c>
      <c r="AW124" s="115" t="e">
        <f t="shared" ref="AW124" ca="1" si="556">AW123*$AI123*$AW$65</f>
        <v>#N/A</v>
      </c>
      <c r="AX124" s="115" t="e">
        <f t="shared" ref="AX124" ca="1" si="557">AX123*$AI123*$AX$65</f>
        <v>#N/A</v>
      </c>
      <c r="AY124" s="115" t="e">
        <f t="shared" ref="AY124" ca="1" si="558">AY123*AJ124</f>
        <v>#N/A</v>
      </c>
      <c r="AZ124" s="115" t="e">
        <f t="shared" ref="AZ124" ca="1" si="559">AZ123*AK124</f>
        <v>#N/A</v>
      </c>
      <c r="BA124" s="115" t="e">
        <f t="shared" ref="BA124" ca="1" si="560">BA123*AL124</f>
        <v>#N/A</v>
      </c>
      <c r="BB124" s="115" t="e">
        <f t="shared" ref="BB124" ca="1" si="561">BB123*AM124</f>
        <v>#N/A</v>
      </c>
      <c r="BC124" s="115" t="e">
        <f t="shared" ref="BC124" ca="1" si="562">BC123*AN124</f>
        <v>#N/A</v>
      </c>
      <c r="BD124" s="117" t="e">
        <f ca="1">ROUND(($AH123-$AG123),0)*(BD123/365)*$H$73</f>
        <v>#N/A</v>
      </c>
      <c r="BE124" s="117" t="e">
        <f ca="1">ROUND(($AH123-$AG123),0)*(BE123/365)*$AW$65*$H$73</f>
        <v>#N/A</v>
      </c>
      <c r="BF124" s="117" t="e">
        <f ca="1">ROUND(($AH123-$AG123),0)*(BF123/365)*$AX$65*$H$73</f>
        <v>#N/A</v>
      </c>
      <c r="BG124" s="115" t="e">
        <f t="shared" ref="BG124" ca="1" si="563">BG123*$AI123*$AW$65</f>
        <v>#N/A</v>
      </c>
      <c r="BH124" s="115" t="e">
        <f t="shared" ref="BH124" ca="1" si="564">BH123*$AI123*$AX$65</f>
        <v>#N/A</v>
      </c>
      <c r="BI124" t="e">
        <f t="shared" ref="BI124" ca="1" si="565">$AI123*BI123*$BI$65</f>
        <v>#DIV/0!</v>
      </c>
      <c r="BJ124" t="e">
        <f t="shared" ref="BJ124" ca="1" si="566">$AI123*BJ123*$BJ$65</f>
        <v>#DIV/0!</v>
      </c>
      <c r="BK124" t="e">
        <f t="shared" ref="BK124" ca="1" si="567">IF(AF123&gt;2019,$AI123*BK123*$BK$65,$AI123*BK123*1)</f>
        <v>#DIV/0!</v>
      </c>
      <c r="BM124" s="115">
        <f t="shared" ref="BM124" ca="1" si="568">IFERROR(SUM(AO124:AS124,AY124:BC124),0)</f>
        <v>0</v>
      </c>
      <c r="BN124" s="115">
        <f t="shared" ref="BN124" ca="1" si="569">IFERROR(SUM(AW124,BG124),0)</f>
        <v>0</v>
      </c>
      <c r="BO124" s="115">
        <f t="shared" ref="BO124" ca="1" si="570">IFERROR(SUM(AX124,BH124),0)</f>
        <v>0</v>
      </c>
      <c r="BP124" s="115">
        <f t="shared" ref="BP124" ca="1" si="571">IFERROR(SUM(AT124:AV124,BD124:BF124),0)</f>
        <v>0</v>
      </c>
      <c r="BQ124" s="115">
        <f t="shared" ref="BQ124" ca="1" si="572">IFERROR(SUM(BI124:BK124),0)</f>
        <v>0</v>
      </c>
    </row>
    <row r="125" spans="1:69" x14ac:dyDescent="0.3">
      <c r="A125" s="128"/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  <c r="Y125" s="128"/>
      <c r="Z125" s="128"/>
      <c r="AA125" s="128"/>
      <c r="AB125" s="128"/>
      <c r="AC125" s="128"/>
      <c r="AF125" s="89" t="str">
        <f t="shared" ref="AF125" si="573">IF($AF$66&gt;0,AF123+1,"")</f>
        <v/>
      </c>
      <c r="AG125" s="90" t="str">
        <f t="shared" ref="AG125" si="574">IF(AF125="","",CONCATENATE("01/01/",AF125))</f>
        <v/>
      </c>
      <c r="AH125" s="102" t="str">
        <f>IF(AF127="",IF(AF125="","",$L$30),(CONCATENATE("31/12/",AF125)))</f>
        <v/>
      </c>
      <c r="AI125" s="92" t="str">
        <f>IF(AF125&lt;&gt;"",$K$73/($L$30-$J$30)*(AH125-AG125),"")</f>
        <v/>
      </c>
      <c r="AJ125" s="100" t="e">
        <f ca="1">IF($AB$123=1,IF($J$73&gt;6,ROUND(VLOOKUP($AE$123,INDIRECT(VLOOKUP($AF125,$AG$22:$AI$62,3,0),1),2,0)/365*($AH125-$AG125+1)/6*$J$73,0),ROUND(VLOOKUP($AE$123,INDIRECT(VLOOKUP($AF125,$AG$22:$AI$62,3,0),1),2,0)/365*($AH125-$AG125+1),0)),ROUND(VLOOKUP($AE$123,INDIRECT(VLOOKUP($AF125,$AG$22:$AI$62,3,0),1),2,0)/365*($AH125-$AG125+1),0)*$H$73)</f>
        <v>#N/A</v>
      </c>
      <c r="AK125" s="100" t="e">
        <f ca="1">IF($AB$123=1,IF($J$73&gt;6,ROUND(VLOOKUP($AE$123,INDIRECT(VLOOKUP($AF125,$AG$22:$AI$62,3,0),1),3,0)/365*($AH125-$AG125+1)/6*$J$73,0),ROUND(VLOOKUP($AE$123,INDIRECT(VLOOKUP($AF125,$AG$22:$AI$62,3,0),1),3,0)/365*($AH125-$AG125+1),0)),ROUND(VLOOKUP($AE$123,INDIRECT(VLOOKUP($AF125,$AG$22:$AI$62,3,0),1),3,0)/365*($AH125-$AG125+1),0)*$H$73)</f>
        <v>#N/A</v>
      </c>
      <c r="AL125" s="100" t="e">
        <f ca="1">IF($AB$123=1,IF($J$73&gt;6,ROUND(VLOOKUP($AE$123,INDIRECT(VLOOKUP($AF125,$AG$22:$AI$62,3,0),1),4,0)/365*($AH125-$AG125+1)/6*$J$73,0),ROUND(VLOOKUP($AE$123,INDIRECT(VLOOKUP($AF125,$AG$22:$AI$62,3,0),1),4,0)/365*($AH125-$AG125+1),0)),ROUND(VLOOKUP($AE$123,INDIRECT(VLOOKUP($AF125,$AG$22:$AI$62,3,0),1),4,0)/365*($AH125-$AG125+1),0)*$H$73)</f>
        <v>#N/A</v>
      </c>
      <c r="AM125" s="100" t="e">
        <f ca="1">IF($AB$123=1,IF($J$73&gt;6,ROUND(VLOOKUP($AE$123,INDIRECT(VLOOKUP($AF125,$AG$22:$AI$62,3,0),1),5,0)/365*($AH125-$AG125+1)/6*$J$73,0),ROUND(VLOOKUP($AE$123,INDIRECT(VLOOKUP($AF125,$AG$22:$AI$62,3,0),1),5,0)/365*($AH125-$AG125+1),0)),ROUND(VLOOKUP($AE$123,INDIRECT(VLOOKUP($AF125,$AG$22:$AI$62,3,0),1),5,0)/365*($AH125-$AG125+1),0)*$H$73)</f>
        <v>#N/A</v>
      </c>
      <c r="AN125" s="100" t="e">
        <f ca="1">IF($AB$123=1,IF($J$73&gt;6,ROUND(VLOOKUP($AE$123,INDIRECT(VLOOKUP($AF125,$AG$22:$AI$62,3,0),1),6,0)/365*($AH125-$AG125+1)/6*$J$73,0),ROUND(VLOOKUP($AE$123,INDIRECT(VLOOKUP($AF125,$AG$22:$AI$62,3,0),1),6,0)/365*($AH125-$AG125+1),0)),ROUND(VLOOKUP($AE$123,INDIRECT(VLOOKUP($AF125,$AG$22:$AI$62,3,0),1),6,0)/365*($AH125-$AG125+1),0)*$H$73)</f>
        <v>#N/A</v>
      </c>
      <c r="AO125" s="100" t="e">
        <f ca="1">VLOOKUP($AE$123,INDIRECT(VLOOKUP(AF125,$AG$22:$AI$62,3,0),1),7,0)</f>
        <v>#N/A</v>
      </c>
      <c r="AP125" s="100" t="e">
        <f ca="1">VLOOKUP($AE$123,INDIRECT(VLOOKUP(AF125,$AG$22:$AI$62,3,0),1),8,0)</f>
        <v>#N/A</v>
      </c>
      <c r="AQ125" s="100" t="e">
        <f ca="1">VLOOKUP($AE$123,INDIRECT(VLOOKUP(AF125,$AG$22:$AI$62,3,0),1),9,0)</f>
        <v>#N/A</v>
      </c>
      <c r="AR125" s="100" t="e">
        <f ca="1">VLOOKUP($AE$123,INDIRECT(VLOOKUP(AF125,$AG$22:$AI$62,3,0),1),10,0)</f>
        <v>#N/A</v>
      </c>
      <c r="AS125" s="100" t="e">
        <f ca="1">VLOOKUP($AE$123,INDIRECT(VLOOKUP(AF125,$AG$22:$AI$62,3,0),1),11,0)</f>
        <v>#N/A</v>
      </c>
      <c r="AT125" s="100" t="e">
        <f ca="1">VLOOKUP($AE$123,INDIRECT(VLOOKUP(AF125,$AG$22:$AI$62,3,0),1),12,0)</f>
        <v>#N/A</v>
      </c>
      <c r="AU125" s="100" t="e">
        <f ca="1">VLOOKUP($AE$123,INDIRECT(VLOOKUP(AF125,$AG$22:$AI$62,3,0),1),13,0)</f>
        <v>#N/A</v>
      </c>
      <c r="AV125" s="100" t="e">
        <f ca="1">VLOOKUP($AE$123,INDIRECT(VLOOKUP(AF125,$AG$22:$AI$62,3,0),1),14,0)</f>
        <v>#N/A</v>
      </c>
      <c r="AW125" s="100" t="e">
        <f ca="1">VLOOKUP($AE$123,INDIRECT(VLOOKUP(AF125,$AG$22:$AI$62,3,0),1),15,0)</f>
        <v>#N/A</v>
      </c>
      <c r="AX125" s="100" t="e">
        <f ca="1">VLOOKUP($AE$123,INDIRECT(VLOOKUP(AF125,$AG$22:$AI$62,3,0),1),16,0)</f>
        <v>#N/A</v>
      </c>
      <c r="AY125" s="100" t="e">
        <f ca="1">VLOOKUP($AE$123,INDIRECT(VLOOKUP(AF125,$AG$22:$AI$62,3,0),1),17,0)</f>
        <v>#N/A</v>
      </c>
      <c r="AZ125" s="100" t="e">
        <f ca="1">VLOOKUP($AE$123,INDIRECT(VLOOKUP(AF125,$AG$22:$AI$62,3,0),1),18,0)</f>
        <v>#N/A</v>
      </c>
      <c r="BA125" s="100" t="e">
        <f ca="1">VLOOKUP($AE$123,INDIRECT(VLOOKUP(AF125,$AG$22:$AI$62,3,0),1),19,0)</f>
        <v>#N/A</v>
      </c>
      <c r="BB125" s="100" t="e">
        <f ca="1">VLOOKUP($AE$123,INDIRECT(VLOOKUP(AF125,$AG$22:$AI$62,3,0),1),20,0)</f>
        <v>#N/A</v>
      </c>
      <c r="BC125" s="100" t="e">
        <f ca="1">VLOOKUP($AE$123,INDIRECT(VLOOKUP(AF125,$AG$22:$AI$62,3,0),1),21,0)</f>
        <v>#N/A</v>
      </c>
      <c r="BD125" s="100" t="e">
        <f ca="1">VLOOKUP($AE$123,INDIRECT(VLOOKUP(AF125,$AG$22:$AI$62,3,0),1),22,0)</f>
        <v>#N/A</v>
      </c>
      <c r="BE125" s="100" t="e">
        <f ca="1">VLOOKUP($AE$123,INDIRECT(VLOOKUP(AF125,$AG$22:$AI$62,3,0),1),23,0)</f>
        <v>#N/A</v>
      </c>
      <c r="BF125" s="100" t="e">
        <f ca="1">VLOOKUP($AE$123,INDIRECT(VLOOKUP(AF125,$AG$22:$AI$62,3,0),1),24,0)</f>
        <v>#N/A</v>
      </c>
      <c r="BG125" s="100" t="e">
        <f ca="1">VLOOKUP($AE$123,INDIRECT(VLOOKUP(AF125,$AG$22:$AI$62,3,0),1),25,0)</f>
        <v>#N/A</v>
      </c>
      <c r="BH125" s="100" t="e">
        <f ca="1">VLOOKUP($AE$123,INDIRECT(VLOOKUP(AF125,$AG$22:$AI$62,3,0),1),26,0)</f>
        <v>#N/A</v>
      </c>
      <c r="BI125" s="100" t="e">
        <f ca="1">VLOOKUP($AE$123,INDIRECT(VLOOKUP(AF125,$AG$22:$AI$62,3,0),1),27,0)</f>
        <v>#N/A</v>
      </c>
      <c r="BJ125" s="100" t="e">
        <f ca="1">VLOOKUP($AE$123,INDIRECT(VLOOKUP(AF125,$AG$22:$AI$62,3,0),1),28,0)</f>
        <v>#N/A</v>
      </c>
      <c r="BK125" s="100" t="e">
        <f ca="1">VLOOKUP($AE$123,INDIRECT(VLOOKUP(AF125,$AG$22:$AI$62,3,0),1),29,0)</f>
        <v>#N/A</v>
      </c>
    </row>
    <row r="126" spans="1:69" x14ac:dyDescent="0.3">
      <c r="A126" s="128"/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/>
      <c r="W126" s="128"/>
      <c r="X126" s="128"/>
      <c r="Y126" s="128"/>
      <c r="Z126" s="128"/>
      <c r="AA126" s="128"/>
      <c r="AB126" s="128"/>
      <c r="AC126" s="128"/>
      <c r="AF126" s="89"/>
      <c r="AG126" s="90"/>
      <c r="AH126" s="102"/>
      <c r="AI126" s="92"/>
      <c r="AJ126" t="e">
        <f t="shared" ref="AJ126" ca="1" si="575">IF(AI125&gt;AJ125,AJ125,AI125)</f>
        <v>#N/A</v>
      </c>
      <c r="AK126" s="84" t="e">
        <f t="shared" ref="AK126" ca="1" si="576">IF($AI125&gt;AK125,AK125-AJ125,IF($AI125&lt;AJ125,0,$AI125-AJ125))</f>
        <v>#N/A</v>
      </c>
      <c r="AL126" s="84" t="e">
        <f t="shared" ref="AL126" ca="1" si="577">IF($AI125&gt;AL125,AL125-AK125,IF($AI125&lt;AK125,0,$AI125-AK125))</f>
        <v>#N/A</v>
      </c>
      <c r="AM126" s="84" t="e">
        <f t="shared" ref="AM126" ca="1" si="578">IF($AI125&gt;AM125,AM125-AL125,IF($AI125&lt;AL125,0,$AI125-AL125))</f>
        <v>#N/A</v>
      </c>
      <c r="AN126" s="84" t="e">
        <f t="shared" ref="AN126" ca="1" si="579">IF($AI125&gt;AN125,AN125-AM125,IF($AI125&lt;AM125,0,$AI125-AM125))</f>
        <v>#N/A</v>
      </c>
      <c r="AO126" s="84" t="e">
        <f t="shared" ref="AO126" ca="1" si="580">AO125*AJ126</f>
        <v>#N/A</v>
      </c>
      <c r="AP126" s="84" t="e">
        <f t="shared" ref="AP126" ca="1" si="581">AP125*AK126</f>
        <v>#N/A</v>
      </c>
      <c r="AQ126" s="84" t="e">
        <f t="shared" ref="AQ126" ca="1" si="582">AQ125*AL126</f>
        <v>#N/A</v>
      </c>
      <c r="AR126" s="84" t="e">
        <f t="shared" ref="AR126" ca="1" si="583">AR125*AM126</f>
        <v>#N/A</v>
      </c>
      <c r="AS126" s="84" t="e">
        <f t="shared" ref="AS126" ca="1" si="584">AS125*AN126</f>
        <v>#N/A</v>
      </c>
      <c r="AT126" s="117" t="e">
        <f ca="1">ROUND(($AH125-$AG125),0)*(AT125/365)*$H$73</f>
        <v>#VALUE!</v>
      </c>
      <c r="AU126" s="115" t="e">
        <f ca="1">ROUND(($AH125-$AG125),0)*(AU125/365)*$AW$65*$H$73</f>
        <v>#VALUE!</v>
      </c>
      <c r="AV126" s="115" t="e">
        <f ca="1">ROUND(($AH125-$AG125),0)*(AV125/365)*$AX$65*$H$73</f>
        <v>#VALUE!</v>
      </c>
      <c r="AW126" s="115" t="e">
        <f t="shared" ref="AW126" ca="1" si="585">AW125*$AI125*$AW$65</f>
        <v>#N/A</v>
      </c>
      <c r="AX126" s="115" t="e">
        <f t="shared" ref="AX126" ca="1" si="586">AX125*$AI125*$AX$65</f>
        <v>#N/A</v>
      </c>
      <c r="AY126" s="115" t="e">
        <f t="shared" ref="AY126" ca="1" si="587">AY125*AJ126</f>
        <v>#N/A</v>
      </c>
      <c r="AZ126" s="115" t="e">
        <f t="shared" ref="AZ126" ca="1" si="588">AZ125*AK126</f>
        <v>#N/A</v>
      </c>
      <c r="BA126" s="115" t="e">
        <f t="shared" ref="BA126" ca="1" si="589">BA125*AL126</f>
        <v>#N/A</v>
      </c>
      <c r="BB126" s="115" t="e">
        <f t="shared" ref="BB126" ca="1" si="590">BB125*AM126</f>
        <v>#N/A</v>
      </c>
      <c r="BC126" s="115" t="e">
        <f t="shared" ref="BC126" ca="1" si="591">BC125*AN126</f>
        <v>#N/A</v>
      </c>
      <c r="BD126" s="117" t="e">
        <f ca="1">ROUND(($AH125-$AG125),0)*(BD125/365)*$H$73</f>
        <v>#VALUE!</v>
      </c>
      <c r="BE126" s="117" t="e">
        <f ca="1">ROUND(($AH125-$AG125),0)*(BE125/365)*$AW$65*$H$73</f>
        <v>#VALUE!</v>
      </c>
      <c r="BF126" s="117" t="e">
        <f ca="1">ROUND(($AH125-$AG125),0)*(BF125/365)*$AX$65*$H$73</f>
        <v>#VALUE!</v>
      </c>
      <c r="BG126" s="115" t="e">
        <f t="shared" ref="BG126" ca="1" si="592">BG125*$AI125*$AW$65</f>
        <v>#N/A</v>
      </c>
      <c r="BH126" s="115" t="e">
        <f t="shared" ref="BH126" ca="1" si="593">BH125*$AI125*$AX$65</f>
        <v>#N/A</v>
      </c>
      <c r="BI126" t="e">
        <f t="shared" ref="BI126" ca="1" si="594">$AI125*BI125*$BI$65</f>
        <v>#VALUE!</v>
      </c>
      <c r="BJ126" t="e">
        <f t="shared" ref="BJ126" ca="1" si="595">$AI125*BJ125*$BJ$65</f>
        <v>#VALUE!</v>
      </c>
      <c r="BK126" t="e">
        <f t="shared" ref="BK126" ca="1" si="596">IF(AF125&gt;2019,$AI125*BK125*$BK$65,$AI125*BK125*1)</f>
        <v>#VALUE!</v>
      </c>
      <c r="BM126" s="115">
        <f t="shared" ref="BM126" ca="1" si="597">IFERROR(SUM(AO126:AS126,AY126:BC126),0)</f>
        <v>0</v>
      </c>
      <c r="BN126" s="115">
        <f t="shared" ref="BN126" ca="1" si="598">IFERROR(SUM(AW126,BG126),0)</f>
        <v>0</v>
      </c>
      <c r="BO126" s="115">
        <f t="shared" ref="BO126" ca="1" si="599">IFERROR(SUM(AX126,BH126),0)</f>
        <v>0</v>
      </c>
      <c r="BP126" s="115">
        <f t="shared" ref="BP126" ca="1" si="600">IFERROR(SUM(AT126:AV126,BD126:BF126),0)</f>
        <v>0</v>
      </c>
      <c r="BQ126" s="115">
        <f t="shared" ref="BQ126" ca="1" si="601">IFERROR(SUM(BI126:BK126),0)</f>
        <v>0</v>
      </c>
    </row>
    <row r="127" spans="1:69" x14ac:dyDescent="0.3">
      <c r="A127" s="128"/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128"/>
      <c r="Y127" s="128"/>
      <c r="Z127" s="128"/>
      <c r="AA127" s="128"/>
      <c r="AB127" s="128"/>
      <c r="AC127" s="128"/>
      <c r="AF127" s="89" t="str">
        <f t="shared" ref="AF127" si="602">IF($AF$66&gt;1,AF125+1,"")</f>
        <v/>
      </c>
      <c r="AG127" s="90" t="str">
        <f t="shared" ref="AG127" si="603">IF(AF127="","",CONCATENATE("01/01/",AF127))</f>
        <v/>
      </c>
      <c r="AH127" s="102" t="str">
        <f>IF(AF129="",IF(AF127="","",$L$30),(CONCATENATE("31/12/",AF127)))</f>
        <v/>
      </c>
      <c r="AI127" s="92" t="str">
        <f>IF(AF127&lt;&gt;"",$K$73/($L$30-$J$30)*(AH127-AG127),"")</f>
        <v/>
      </c>
      <c r="AJ127" s="100" t="e">
        <f ca="1">IF($AB$123=1,IF($J$73&gt;6,ROUND(VLOOKUP($AE$123,INDIRECT(VLOOKUP($AF127,$AG$22:$AI$62,3,0),1),2,0)/365*($AH127-$AG127+1)/6*$J$73,0),ROUND(VLOOKUP($AE$123,INDIRECT(VLOOKUP($AF127,$AG$22:$AI$62,3,0),1),2,0)/365*($AH127-$AG127+1),0)),ROUND(VLOOKUP($AE$123,INDIRECT(VLOOKUP($AF127,$AG$22:$AI$62,3,0),1),2,0)/365*($AH127-$AG127+1),0)*$H$73)</f>
        <v>#N/A</v>
      </c>
      <c r="AK127" s="100" t="e">
        <f ca="1">IF($AB$123=1,IF($J$73&gt;6,ROUND(VLOOKUP($AE$123,INDIRECT(VLOOKUP($AF127,$AG$22:$AI$62,3,0),1),3,0)/365*($AH127-$AG127+1)/6*$J$73,0),ROUND(VLOOKUP($AE$123,INDIRECT(VLOOKUP($AF127,$AG$22:$AI$62,3,0),1),3,0)/365*($AH127-$AG127+1),0)),ROUND(VLOOKUP($AE$123,INDIRECT(VLOOKUP($AF127,$AG$22:$AI$62,3,0),1),3,0)/365*($AH127-$AG127+1),0)*$H$73)</f>
        <v>#N/A</v>
      </c>
      <c r="AL127" s="100" t="e">
        <f ca="1">IF($AB$123=1,IF($J$73&gt;6,ROUND(VLOOKUP($AE$123,INDIRECT(VLOOKUP($AF127,$AG$22:$AI$62,3,0),1),4,0)/365*($AH127-$AG127+1)/6*$J$73,0),ROUND(VLOOKUP($AE$123,INDIRECT(VLOOKUP($AF127,$AG$22:$AI$62,3,0),1),4,0)/365*($AH127-$AG127+1),0)),ROUND(VLOOKUP($AE$123,INDIRECT(VLOOKUP($AF127,$AG$22:$AI$62,3,0),1),4,0)/365*($AH127-$AG127+1),0)*$H$73)</f>
        <v>#N/A</v>
      </c>
      <c r="AM127" s="100" t="e">
        <f ca="1">IF($AB$123=1,IF($J$73&gt;6,ROUND(VLOOKUP($AE$123,INDIRECT(VLOOKUP($AF127,$AG$22:$AI$62,3,0),1),5,0)/365*($AH127-$AG127+1)/6*$J$73,0),ROUND(VLOOKUP($AE$123,INDIRECT(VLOOKUP($AF127,$AG$22:$AI$62,3,0),1),5,0)/365*($AH127-$AG127+1),0)),ROUND(VLOOKUP($AE$123,INDIRECT(VLOOKUP($AF127,$AG$22:$AI$62,3,0),1),5,0)/365*($AH127-$AG127+1),0)*$H$73)</f>
        <v>#N/A</v>
      </c>
      <c r="AN127" s="100" t="e">
        <f ca="1">IF($AB$123=1,IF($J$73&gt;6,ROUND(VLOOKUP($AE$123,INDIRECT(VLOOKUP($AF127,$AG$22:$AI$62,3,0),1),6,0)/365*($AH127-$AG127+1)/6*$J$73,0),ROUND(VLOOKUP($AE$123,INDIRECT(VLOOKUP($AF127,$AG$22:$AI$62,3,0),1),6,0)/365*($AH127-$AG127+1),0)),ROUND(VLOOKUP($AE$123,INDIRECT(VLOOKUP($AF127,$AG$22:$AI$62,3,0),1),6,0)/365*($AH127-$AG127+1),0)*$H$73)</f>
        <v>#N/A</v>
      </c>
      <c r="AO127" s="100" t="e">
        <f ca="1">VLOOKUP($AE$123,INDIRECT(VLOOKUP(AF127,$AG$22:$AI$62,3,0),1),7,0)</f>
        <v>#N/A</v>
      </c>
      <c r="AP127" s="100" t="e">
        <f ca="1">VLOOKUP($AE$123,INDIRECT(VLOOKUP(AF127,$AG$22:$AI$62,3,0),1),8,0)</f>
        <v>#N/A</v>
      </c>
      <c r="AQ127" s="100" t="e">
        <f ca="1">VLOOKUP($AE$123,INDIRECT(VLOOKUP(AF127,$AG$22:$AI$62,3,0),1),9,0)</f>
        <v>#N/A</v>
      </c>
      <c r="AR127" s="100" t="e">
        <f ca="1">VLOOKUP($AE$123,INDIRECT(VLOOKUP(AF127,$AG$22:$AI$62,3,0),1),10,0)</f>
        <v>#N/A</v>
      </c>
      <c r="AS127" s="100" t="e">
        <f ca="1">VLOOKUP($AE$123,INDIRECT(VLOOKUP(AF127,$AG$22:$AI$62,3,0),1),11,0)</f>
        <v>#N/A</v>
      </c>
      <c r="AT127" s="100" t="e">
        <f ca="1">VLOOKUP($AE$123,INDIRECT(VLOOKUP(AF127,$AG$22:$AI$62,3,0),1),12,0)</f>
        <v>#N/A</v>
      </c>
      <c r="AU127" s="100" t="e">
        <f ca="1">VLOOKUP($AE$123,INDIRECT(VLOOKUP(AF127,$AG$22:$AI$62,3,0),1),13,0)</f>
        <v>#N/A</v>
      </c>
      <c r="AV127" s="100" t="e">
        <f ca="1">VLOOKUP($AE$123,INDIRECT(VLOOKUP(AF127,$AG$22:$AI$62,3,0),1),14,0)</f>
        <v>#N/A</v>
      </c>
      <c r="AW127" s="100" t="e">
        <f ca="1">VLOOKUP($AE$123,INDIRECT(VLOOKUP(AF127,$AG$22:$AI$62,3,0),1),15,0)</f>
        <v>#N/A</v>
      </c>
      <c r="AX127" s="100" t="e">
        <f ca="1">VLOOKUP($AE$123,INDIRECT(VLOOKUP(AF127,$AG$22:$AI$62,3,0),1),16,0)</f>
        <v>#N/A</v>
      </c>
      <c r="AY127" s="100" t="e">
        <f ca="1">VLOOKUP($AE$123,INDIRECT(VLOOKUP(AF127,$AG$22:$AI$62,3,0),1),17,0)</f>
        <v>#N/A</v>
      </c>
      <c r="AZ127" s="100" t="e">
        <f ca="1">VLOOKUP($AE$123,INDIRECT(VLOOKUP(AF127,$AG$22:$AI$62,3,0),1),18,0)</f>
        <v>#N/A</v>
      </c>
      <c r="BA127" s="100" t="e">
        <f ca="1">VLOOKUP($AE$123,INDIRECT(VLOOKUP(AF127,$AG$22:$AI$62,3,0),1),19,0)</f>
        <v>#N/A</v>
      </c>
      <c r="BB127" s="100" t="e">
        <f ca="1">VLOOKUP($AE$123,INDIRECT(VLOOKUP(AF127,$AG$22:$AI$62,3,0),1),20,0)</f>
        <v>#N/A</v>
      </c>
      <c r="BC127" s="100" t="e">
        <f ca="1">VLOOKUP($AE$123,INDIRECT(VLOOKUP(AF127,$AG$22:$AI$62,3,0),1),21,0)</f>
        <v>#N/A</v>
      </c>
      <c r="BD127" s="100" t="e">
        <f ca="1">VLOOKUP($AE$123,INDIRECT(VLOOKUP(AF127,$AG$22:$AI$62,3,0),1),22,0)</f>
        <v>#N/A</v>
      </c>
      <c r="BE127" s="100" t="e">
        <f ca="1">VLOOKUP($AE$123,INDIRECT(VLOOKUP(AF127,$AG$22:$AI$62,3,0),1),23,0)</f>
        <v>#N/A</v>
      </c>
      <c r="BF127" s="100" t="e">
        <f ca="1">VLOOKUP($AE$123,INDIRECT(VLOOKUP(AF127,$AG$22:$AI$62,3,0),1),24,0)</f>
        <v>#N/A</v>
      </c>
      <c r="BG127" s="100" t="e">
        <f ca="1">VLOOKUP($AE$123,INDIRECT(VLOOKUP(AF127,$AG$22:$AI$62,3,0),1),25,0)</f>
        <v>#N/A</v>
      </c>
      <c r="BH127" s="100" t="e">
        <f ca="1">VLOOKUP($AE$123,INDIRECT(VLOOKUP(AF127,$AG$22:$AI$62,3,0),1),26,0)</f>
        <v>#N/A</v>
      </c>
      <c r="BI127" s="100" t="e">
        <f ca="1">VLOOKUP($AE$123,INDIRECT(VLOOKUP(AF127,$AG$22:$AI$62,3,0),1),27,0)</f>
        <v>#N/A</v>
      </c>
      <c r="BJ127" s="100" t="e">
        <f ca="1">VLOOKUP($AE$123,INDIRECT(VLOOKUP(AF127,$AG$22:$AI$62,3,0),1),28,0)</f>
        <v>#N/A</v>
      </c>
      <c r="BK127" s="100" t="e">
        <f ca="1">VLOOKUP($AE$123,INDIRECT(VLOOKUP(AF127,$AG$22:$AI$62,3,0),1),29,0)</f>
        <v>#N/A</v>
      </c>
    </row>
    <row r="128" spans="1:69" ht="15" thickBot="1" x14ac:dyDescent="0.35">
      <c r="A128" s="128"/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  <c r="Y128" s="128"/>
      <c r="Z128" s="128"/>
      <c r="AA128" s="128"/>
      <c r="AB128" s="128"/>
      <c r="AC128" s="128"/>
      <c r="AF128" s="89"/>
      <c r="AG128" s="90"/>
      <c r="AH128" s="102"/>
      <c r="AI128" s="92"/>
      <c r="AJ128" t="e">
        <f t="shared" ref="AJ128" ca="1" si="604">IF(AI127&gt;AJ127,AJ127,AI127)</f>
        <v>#N/A</v>
      </c>
      <c r="AK128" s="84" t="e">
        <f t="shared" ref="AK128" ca="1" si="605">IF($AI127&gt;AK127,AK127-AJ127,IF($AI127&lt;AJ127,0,$AI127-AJ127))</f>
        <v>#N/A</v>
      </c>
      <c r="AL128" s="84" t="e">
        <f t="shared" ref="AL128" ca="1" si="606">IF($AI127&gt;AL127,AL127-AK127,IF($AI127&lt;AK127,0,$AI127-AK127))</f>
        <v>#N/A</v>
      </c>
      <c r="AM128" s="84" t="e">
        <f t="shared" ref="AM128" ca="1" si="607">IF($AI127&gt;AM127,AM127-AL127,IF($AI127&lt;AL127,0,$AI127-AL127))</f>
        <v>#N/A</v>
      </c>
      <c r="AN128" s="84" t="e">
        <f t="shared" ref="AN128" ca="1" si="608">IF($AI127&gt;AN127,AN127-AM127,IF($AI127&lt;AM127,0,$AI127-AM127))</f>
        <v>#N/A</v>
      </c>
      <c r="AO128" s="84" t="e">
        <f t="shared" ref="AO128" ca="1" si="609">AO127*AJ128</f>
        <v>#N/A</v>
      </c>
      <c r="AP128" s="84" t="e">
        <f t="shared" ref="AP128" ca="1" si="610">AP127*AK128</f>
        <v>#N/A</v>
      </c>
      <c r="AQ128" s="84" t="e">
        <f t="shared" ref="AQ128" ca="1" si="611">AQ127*AL128</f>
        <v>#N/A</v>
      </c>
      <c r="AR128" s="84" t="e">
        <f t="shared" ref="AR128" ca="1" si="612">AR127*AM128</f>
        <v>#N/A</v>
      </c>
      <c r="AS128" s="84" t="e">
        <f t="shared" ref="AS128" ca="1" si="613">AS127*AN128</f>
        <v>#N/A</v>
      </c>
      <c r="AT128" s="117" t="e">
        <f ca="1">ROUND(($AH127-$AG127),0)*(AT127/365)*$H$73</f>
        <v>#VALUE!</v>
      </c>
      <c r="AU128" s="115" t="e">
        <f ca="1">ROUND(($AH127-$AG127),0)*(AU127/365)*$AW$65*$H$73</f>
        <v>#VALUE!</v>
      </c>
      <c r="AV128" s="115" t="e">
        <f ca="1">ROUND(($AH127-$AG127),0)*(AV127/365)*$AX$65*$H$73</f>
        <v>#VALUE!</v>
      </c>
      <c r="AW128" s="115" t="e">
        <f t="shared" ref="AW128" ca="1" si="614">AW127*$AI127*$AW$65</f>
        <v>#N/A</v>
      </c>
      <c r="AX128" s="115" t="e">
        <f t="shared" ref="AX128" ca="1" si="615">AX127*$AI127*$AX$65</f>
        <v>#N/A</v>
      </c>
      <c r="AY128" s="115" t="e">
        <f t="shared" ref="AY128" ca="1" si="616">AY127*AJ128</f>
        <v>#N/A</v>
      </c>
      <c r="AZ128" s="115" t="e">
        <f t="shared" ref="AZ128" ca="1" si="617">AZ127*AK128</f>
        <v>#N/A</v>
      </c>
      <c r="BA128" s="115" t="e">
        <f t="shared" ref="BA128" ca="1" si="618">BA127*AL128</f>
        <v>#N/A</v>
      </c>
      <c r="BB128" s="115" t="e">
        <f t="shared" ref="BB128" ca="1" si="619">BB127*AM128</f>
        <v>#N/A</v>
      </c>
      <c r="BC128" s="115" t="e">
        <f t="shared" ref="BC128" ca="1" si="620">BC127*AN128</f>
        <v>#N/A</v>
      </c>
      <c r="BD128" s="117" t="e">
        <f ca="1">ROUND(($AH127-$AG127),0)*(BD127/365)*$H$73</f>
        <v>#VALUE!</v>
      </c>
      <c r="BE128" s="117" t="e">
        <f ca="1">ROUND(($AH127-$AG127),0)*(BE127/365)*$AW$65*$H$73</f>
        <v>#VALUE!</v>
      </c>
      <c r="BF128" s="117" t="e">
        <f ca="1">ROUND(($AH127-$AG127),0)*(BF127/365)*$AX$65*$H$73</f>
        <v>#VALUE!</v>
      </c>
      <c r="BG128" s="115" t="e">
        <f t="shared" ref="BG128" ca="1" si="621">BG127*$AI127*$AW$65</f>
        <v>#N/A</v>
      </c>
      <c r="BH128" s="115" t="e">
        <f t="shared" ref="BH128" ca="1" si="622">BH127*$AI127*$AX$65</f>
        <v>#N/A</v>
      </c>
      <c r="BI128" t="e">
        <f t="shared" ref="BI128" ca="1" si="623">$AI127*BI127*$BI$65</f>
        <v>#VALUE!</v>
      </c>
      <c r="BJ128" t="e">
        <f t="shared" ref="BJ128" ca="1" si="624">$AI127*BJ127*$BJ$65</f>
        <v>#VALUE!</v>
      </c>
      <c r="BK128" t="e">
        <f t="shared" ref="BK128" ca="1" si="625">IF(AF127&gt;2019,$AI127*BK127*$BK$65,$AI127*BK127*1)</f>
        <v>#VALUE!</v>
      </c>
      <c r="BM128" s="115">
        <f t="shared" ref="BM128" ca="1" si="626">IFERROR(SUM(AO128:AS128,AY128:BC128),0)</f>
        <v>0</v>
      </c>
      <c r="BN128" s="115">
        <f t="shared" ref="BN128" ca="1" si="627">IFERROR(SUM(AW128,BG128),0)</f>
        <v>0</v>
      </c>
      <c r="BO128" s="115">
        <f t="shared" ref="BO128" ca="1" si="628">IFERROR(SUM(AX128,BH128),0)</f>
        <v>0</v>
      </c>
      <c r="BP128" s="115">
        <f t="shared" ref="BP128" ca="1" si="629">IFERROR(SUM(AT128:AV128,BD128:BF128),0)</f>
        <v>0</v>
      </c>
      <c r="BQ128" s="115">
        <f t="shared" ref="BQ128" ca="1" si="630">IFERROR(SUM(BI128:BK128),0)</f>
        <v>0</v>
      </c>
    </row>
    <row r="129" spans="1:69" ht="15" thickTop="1" x14ac:dyDescent="0.3">
      <c r="A129" s="128"/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  <c r="Y129" s="128"/>
      <c r="Z129" s="128"/>
      <c r="AA129" s="128"/>
      <c r="AB129" s="128"/>
      <c r="AC129" s="128"/>
      <c r="AD129" s="96"/>
      <c r="AF129" s="89" t="str">
        <f t="shared" ref="AF129" si="631">IF($AF$66&gt;2,AF127+1,"")</f>
        <v/>
      </c>
      <c r="AG129" s="90" t="str">
        <f t="shared" ref="AG129" si="632">IF(AF129="","",CONCATENATE("01/01/",AF129))</f>
        <v/>
      </c>
      <c r="AH129" s="102" t="str">
        <f>IF(AF131="",IF(AF129="","",$L$30),(CONCATENATE("31/12/",AF129)))</f>
        <v/>
      </c>
      <c r="AI129" s="92" t="str">
        <f>IF(AF129&lt;&gt;"",$K$73/($L$30-$J$30)*(AH129-AG129),"")</f>
        <v/>
      </c>
      <c r="AJ129" s="100" t="e">
        <f ca="1">IF($AB$123=1,IF($J$73&gt;6,ROUND(VLOOKUP($AE$123,INDIRECT(VLOOKUP($AF129,$AG$22:$AI$62,3,0),1),2,0)/365*($AH129-$AG129+1)/6*$J$73,0),ROUND(VLOOKUP($AE$123,INDIRECT(VLOOKUP($AF129,$AG$22:$AI$62,3,0),1),2,0)/365*($AH129-$AG129+1),0)),ROUND(VLOOKUP($AE$123,INDIRECT(VLOOKUP($AF129,$AG$22:$AI$62,3,0),1),2,0)/365*($AH129-$AG129+1),0)*$H$73)</f>
        <v>#N/A</v>
      </c>
      <c r="AK129" s="100" t="e">
        <f ca="1">IF($AB$123=1,IF($J$73&gt;6,ROUND(VLOOKUP($AE$123,INDIRECT(VLOOKUP($AF129,$AG$22:$AI$62,3,0),1),3,0)/365*($AH129-$AG129+1)/6*$J$73,0),ROUND(VLOOKUP($AE$123,INDIRECT(VLOOKUP($AF129,$AG$22:$AI$62,3,0),1),3,0)/365*($AH129-$AG129+1),0)),ROUND(VLOOKUP($AE$123,INDIRECT(VLOOKUP($AF129,$AG$22:$AI$62,3,0),1),3,0)/365*($AH129-$AG129+1),0)*$H$73)</f>
        <v>#N/A</v>
      </c>
      <c r="AL129" s="100" t="e">
        <f ca="1">IF($AB$123=1,IF($J$73&gt;6,ROUND(VLOOKUP($AE$123,INDIRECT(VLOOKUP($AF129,$AG$22:$AI$62,3,0),1),4,0)/365*($AH129-$AG129+1)/6*$J$73,0),ROUND(VLOOKUP($AE$123,INDIRECT(VLOOKUP($AF129,$AG$22:$AI$62,3,0),1),4,0)/365*($AH129-$AG129+1),0)),ROUND(VLOOKUP($AE$123,INDIRECT(VLOOKUP($AF129,$AG$22:$AI$62,3,0),1),4,0)/365*($AH129-$AG129+1),0)*$H$73)</f>
        <v>#N/A</v>
      </c>
      <c r="AM129" s="100" t="e">
        <f ca="1">IF($AB$123=1,IF($J$73&gt;6,ROUND(VLOOKUP($AE$123,INDIRECT(VLOOKUP($AF129,$AG$22:$AI$62,3,0),1),5,0)/365*($AH129-$AG129+1)/6*$J$73,0),ROUND(VLOOKUP($AE$123,INDIRECT(VLOOKUP($AF129,$AG$22:$AI$62,3,0),1),5,0)/365*($AH129-$AG129+1),0)),ROUND(VLOOKUP($AE$123,INDIRECT(VLOOKUP($AF129,$AG$22:$AI$62,3,0),1),5,0)/365*($AH129-$AG129+1),0)*$H$73)</f>
        <v>#N/A</v>
      </c>
      <c r="AN129" s="100" t="e">
        <f ca="1">IF($AB$123=1,IF($J$73&gt;6,ROUND(VLOOKUP($AE$123,INDIRECT(VLOOKUP($AF129,$AG$22:$AI$62,3,0),1),6,0)/365*($AH129-$AG129+1)/6*$J$73,0),ROUND(VLOOKUP($AE$123,INDIRECT(VLOOKUP($AF129,$AG$22:$AI$62,3,0),1),6,0)/365*($AH129-$AG129+1),0)),ROUND(VLOOKUP($AE$123,INDIRECT(VLOOKUP($AF129,$AG$22:$AI$62,3,0),1),6,0)/365*($AH129-$AG129+1),0)*$H$73)</f>
        <v>#N/A</v>
      </c>
      <c r="AO129" s="100" t="e">
        <f ca="1">VLOOKUP($AE$123,INDIRECT(VLOOKUP(AF129,$AG$22:$AI$62,3,0),1),7,0)</f>
        <v>#N/A</v>
      </c>
      <c r="AP129" s="100" t="e">
        <f ca="1">VLOOKUP($AE$123,INDIRECT(VLOOKUP(AF129,$AG$22:$AI$62,3,0),1),8,0)</f>
        <v>#N/A</v>
      </c>
      <c r="AQ129" s="100" t="e">
        <f ca="1">VLOOKUP($AE$123,INDIRECT(VLOOKUP(AF129,$AG$22:$AI$62,3,0),1),9,0)</f>
        <v>#N/A</v>
      </c>
      <c r="AR129" s="100" t="e">
        <f ca="1">VLOOKUP($AE$123,INDIRECT(VLOOKUP(AF129,$AG$22:$AI$62,3,0),1),10,0)</f>
        <v>#N/A</v>
      </c>
      <c r="AS129" s="100" t="e">
        <f ca="1">VLOOKUP($AE$123,INDIRECT(VLOOKUP(AF129,$AG$22:$AI$62,3,0),1),11,0)</f>
        <v>#N/A</v>
      </c>
      <c r="AT129" s="100" t="e">
        <f ca="1">VLOOKUP($AE$123,INDIRECT(VLOOKUP(AF129,$AG$22:$AI$62,3,0),1),12,0)</f>
        <v>#N/A</v>
      </c>
      <c r="AU129" s="100" t="e">
        <f ca="1">VLOOKUP($AE$123,INDIRECT(VLOOKUP(AF129,$AG$22:$AI$62,3,0),1),13,0)</f>
        <v>#N/A</v>
      </c>
      <c r="AV129" s="100" t="e">
        <f ca="1">VLOOKUP($AE$123,INDIRECT(VLOOKUP(AF129,$AG$22:$AI$62,3,0),1),14,0)</f>
        <v>#N/A</v>
      </c>
      <c r="AW129" s="100" t="e">
        <f ca="1">VLOOKUP($AE$123,INDIRECT(VLOOKUP(AF129,$AG$22:$AI$62,3,0),1),15,0)</f>
        <v>#N/A</v>
      </c>
      <c r="AX129" s="100" t="e">
        <f ca="1">VLOOKUP($AE$123,INDIRECT(VLOOKUP(AF129,$AG$22:$AI$62,3,0),1),16,0)</f>
        <v>#N/A</v>
      </c>
      <c r="AY129" s="100" t="e">
        <f ca="1">VLOOKUP($AE$123,INDIRECT(VLOOKUP(AF129,$AG$22:$AI$62,3,0),1),17,0)</f>
        <v>#N/A</v>
      </c>
      <c r="AZ129" s="100" t="e">
        <f ca="1">VLOOKUP($AE$123,INDIRECT(VLOOKUP(AF129,$AG$22:$AI$62,3,0),1),18,0)</f>
        <v>#N/A</v>
      </c>
      <c r="BA129" s="100" t="e">
        <f ca="1">VLOOKUP($AE$123,INDIRECT(VLOOKUP(AF129,$AG$22:$AI$62,3,0),1),19,0)</f>
        <v>#N/A</v>
      </c>
      <c r="BB129" s="100" t="e">
        <f ca="1">VLOOKUP($AE$123,INDIRECT(VLOOKUP(AF129,$AG$22:$AI$62,3,0),1),20,0)</f>
        <v>#N/A</v>
      </c>
      <c r="BC129" s="100" t="e">
        <f ca="1">VLOOKUP($AE$123,INDIRECT(VLOOKUP(AF129,$AG$22:$AI$62,3,0),1),21,0)</f>
        <v>#N/A</v>
      </c>
      <c r="BD129" s="100" t="e">
        <f ca="1">VLOOKUP($AE$123,INDIRECT(VLOOKUP(AF129,$AG$22:$AI$62,3,0),1),22,0)</f>
        <v>#N/A</v>
      </c>
      <c r="BE129" s="100" t="e">
        <f ca="1">VLOOKUP($AE$123,INDIRECT(VLOOKUP(AF129,$AG$22:$AI$62,3,0),1),23,0)</f>
        <v>#N/A</v>
      </c>
      <c r="BF129" s="100" t="e">
        <f ca="1">VLOOKUP($AE$123,INDIRECT(VLOOKUP(AF129,$AG$22:$AI$62,3,0),1),24,0)</f>
        <v>#N/A</v>
      </c>
      <c r="BG129" s="100" t="e">
        <f ca="1">VLOOKUP($AE$123,INDIRECT(VLOOKUP(AF129,$AG$22:$AI$62,3,0),1),25,0)</f>
        <v>#N/A</v>
      </c>
      <c r="BH129" s="100" t="e">
        <f ca="1">VLOOKUP($AE$123,INDIRECT(VLOOKUP(AF129,$AG$22:$AI$62,3,0),1),26,0)</f>
        <v>#N/A</v>
      </c>
      <c r="BI129" s="100" t="e">
        <f ca="1">VLOOKUP($AE$123,INDIRECT(VLOOKUP(AF129,$AG$22:$AI$62,3,0),1),27,0)</f>
        <v>#N/A</v>
      </c>
      <c r="BJ129" s="100" t="e">
        <f ca="1">VLOOKUP($AE$123,INDIRECT(VLOOKUP(AF129,$AG$22:$AI$62,3,0),1),28,0)</f>
        <v>#N/A</v>
      </c>
      <c r="BK129" s="100" t="e">
        <f ca="1">VLOOKUP($AE$123,INDIRECT(VLOOKUP(AF129,$AG$22:$AI$62,3,0),1),29,0)</f>
        <v>#N/A</v>
      </c>
    </row>
    <row r="130" spans="1:69" x14ac:dyDescent="0.3">
      <c r="A130" s="128"/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  <c r="AA130" s="128"/>
      <c r="AB130" s="128"/>
      <c r="AC130" s="128"/>
      <c r="AF130" s="89"/>
      <c r="AG130" s="90"/>
      <c r="AH130" s="102"/>
      <c r="AI130" s="92"/>
      <c r="AJ130" t="e">
        <f t="shared" ref="AJ130" ca="1" si="633">IF(AI129&gt;AJ129,AJ129,AI129)</f>
        <v>#N/A</v>
      </c>
      <c r="AK130" s="84" t="e">
        <f t="shared" ref="AK130" ca="1" si="634">IF($AI129&gt;AK129,AK129-AJ129,IF($AI129&lt;AJ129,0,$AI129-AJ129))</f>
        <v>#N/A</v>
      </c>
      <c r="AL130" s="84" t="e">
        <f t="shared" ref="AL130" ca="1" si="635">IF($AI129&gt;AL129,AL129-AK129,IF($AI129&lt;AK129,0,$AI129-AK129))</f>
        <v>#N/A</v>
      </c>
      <c r="AM130" s="84" t="e">
        <f t="shared" ref="AM130" ca="1" si="636">IF($AI129&gt;AM129,AM129-AL129,IF($AI129&lt;AL129,0,$AI129-AL129))</f>
        <v>#N/A</v>
      </c>
      <c r="AN130" s="84" t="e">
        <f t="shared" ref="AN130" ca="1" si="637">IF($AI129&gt;AN129,AN129-AM129,IF($AI129&lt;AM129,0,$AI129-AM129))</f>
        <v>#N/A</v>
      </c>
      <c r="AO130" s="84" t="e">
        <f t="shared" ref="AO130" ca="1" si="638">AO129*AJ130</f>
        <v>#N/A</v>
      </c>
      <c r="AP130" s="84" t="e">
        <f t="shared" ref="AP130" ca="1" si="639">AP129*AK130</f>
        <v>#N/A</v>
      </c>
      <c r="AQ130" s="84" t="e">
        <f t="shared" ref="AQ130" ca="1" si="640">AQ129*AL130</f>
        <v>#N/A</v>
      </c>
      <c r="AR130" s="84" t="e">
        <f t="shared" ref="AR130" ca="1" si="641">AR129*AM130</f>
        <v>#N/A</v>
      </c>
      <c r="AS130" s="84" t="e">
        <f t="shared" ref="AS130" ca="1" si="642">AS129*AN130</f>
        <v>#N/A</v>
      </c>
      <c r="AT130" s="117" t="e">
        <f ca="1">ROUND(($AH129-$AG129),0)*(AT129/365)*$H$73</f>
        <v>#VALUE!</v>
      </c>
      <c r="AU130" s="115" t="e">
        <f ca="1">ROUND(($AH129-$AG129),0)*(AU129/365)*$AW$65*$H$73</f>
        <v>#VALUE!</v>
      </c>
      <c r="AV130" s="115" t="e">
        <f ca="1">ROUND(($AH129-$AG129),0)*(AV129/365)*$AX$65*$H$73</f>
        <v>#VALUE!</v>
      </c>
      <c r="AW130" s="115" t="e">
        <f t="shared" ref="AW130" ca="1" si="643">AW129*$AI129*$AW$65</f>
        <v>#N/A</v>
      </c>
      <c r="AX130" s="115" t="e">
        <f t="shared" ref="AX130" ca="1" si="644">AX129*$AI129*$AX$65</f>
        <v>#N/A</v>
      </c>
      <c r="AY130" s="115" t="e">
        <f t="shared" ref="AY130" ca="1" si="645">AY129*AJ130</f>
        <v>#N/A</v>
      </c>
      <c r="AZ130" s="115" t="e">
        <f t="shared" ref="AZ130" ca="1" si="646">AZ129*AK130</f>
        <v>#N/A</v>
      </c>
      <c r="BA130" s="115" t="e">
        <f t="shared" ref="BA130" ca="1" si="647">BA129*AL130</f>
        <v>#N/A</v>
      </c>
      <c r="BB130" s="115" t="e">
        <f t="shared" ref="BB130" ca="1" si="648">BB129*AM130</f>
        <v>#N/A</v>
      </c>
      <c r="BC130" s="115" t="e">
        <f t="shared" ref="BC130" ca="1" si="649">BC129*AN130</f>
        <v>#N/A</v>
      </c>
      <c r="BD130" s="117" t="e">
        <f ca="1">ROUND(($AH129-$AG129),0)*(BD129/365)*$H$73</f>
        <v>#VALUE!</v>
      </c>
      <c r="BE130" s="117" t="e">
        <f ca="1">ROUND(($AH129-$AG129),0)*(BE129/365)*$AW$65*$H$73</f>
        <v>#VALUE!</v>
      </c>
      <c r="BF130" s="117" t="e">
        <f ca="1">ROUND(($AH129-$AG129),0)*(BF129/365)*$AX$65*$H$73</f>
        <v>#VALUE!</v>
      </c>
      <c r="BG130" s="115" t="e">
        <f t="shared" ref="BG130" ca="1" si="650">BG129*$AI129*$AW$65</f>
        <v>#N/A</v>
      </c>
      <c r="BH130" s="115" t="e">
        <f t="shared" ref="BH130" ca="1" si="651">BH129*$AI129*$AX$65</f>
        <v>#N/A</v>
      </c>
      <c r="BI130" t="e">
        <f t="shared" ref="BI130" ca="1" si="652">$AI129*BI129*$BI$65</f>
        <v>#VALUE!</v>
      </c>
      <c r="BJ130" t="e">
        <f t="shared" ref="BJ130" ca="1" si="653">$AI129*BJ129*$BJ$65</f>
        <v>#VALUE!</v>
      </c>
      <c r="BK130" t="e">
        <f t="shared" ref="BK130" ca="1" si="654">IF(AF129&gt;2019,$AI129*BK129*$BK$65,$AI129*BK129*1)</f>
        <v>#VALUE!</v>
      </c>
      <c r="BM130" s="115">
        <f t="shared" ref="BM130" ca="1" si="655">IFERROR(SUM(AO130:AS130,AY130:BC130),0)</f>
        <v>0</v>
      </c>
      <c r="BN130" s="115">
        <f t="shared" ref="BN130" ca="1" si="656">IFERROR(SUM(AW130,BG130),0)</f>
        <v>0</v>
      </c>
      <c r="BO130" s="115">
        <f t="shared" ref="BO130" ca="1" si="657">IFERROR(SUM(AX130,BH130),0)</f>
        <v>0</v>
      </c>
      <c r="BP130" s="115">
        <f t="shared" ref="BP130" ca="1" si="658">IFERROR(SUM(AT130:AV130,BD130:BF130),0)</f>
        <v>0</v>
      </c>
      <c r="BQ130" s="115">
        <f t="shared" ref="BQ130" ca="1" si="659">IFERROR(SUM(BI130:BK130),0)</f>
        <v>0</v>
      </c>
    </row>
    <row r="131" spans="1:69" x14ac:dyDescent="0.3">
      <c r="A131" s="128"/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28"/>
      <c r="X131" s="128"/>
      <c r="Y131" s="128"/>
      <c r="Z131" s="128"/>
      <c r="AA131" s="128"/>
      <c r="AB131" s="128"/>
      <c r="AC131" s="128"/>
      <c r="AF131" s="89" t="str">
        <f t="shared" ref="AF131" si="660">IF($AF$66&gt;3,AF129+1,"")</f>
        <v/>
      </c>
      <c r="AG131" s="90" t="str">
        <f t="shared" ref="AG131" si="661">IF(AF131="","",CONCATENATE("01/01/",AF131))</f>
        <v/>
      </c>
      <c r="AH131" s="102" t="str">
        <f>IF(AF133="",IF(AF131="","",$L$30),(CONCATENATE("31/12/",AF131)))</f>
        <v/>
      </c>
      <c r="AI131" s="92" t="str">
        <f>IF(AF131&lt;&gt;"",$K$73/($L$30-$J$30)*(AH131-AG131),"")</f>
        <v/>
      </c>
      <c r="AJ131" s="100" t="e">
        <f ca="1">IF($AB$123=1,IF($J$73&gt;6,ROUND(VLOOKUP($AE$123,INDIRECT(VLOOKUP($AF131,$AG$22:$AI$62,3,0),1),2,0)/365*($AH131-$AG131+1)/6*$J$73,0),ROUND(VLOOKUP($AE$123,INDIRECT(VLOOKUP($AF131,$AG$22:$AI$62,3,0),1),2,0)/365*($AH131-$AG131+1),0)),ROUND(VLOOKUP($AE$123,INDIRECT(VLOOKUP($AF131,$AG$22:$AI$62,3,0),1),2,0)/365*($AH131-$AG131+1),0)*$H$73)</f>
        <v>#N/A</v>
      </c>
      <c r="AK131" s="100" t="e">
        <f ca="1">IF($AB$123=1,IF($J$73&gt;6,ROUND(VLOOKUP($AE$123,INDIRECT(VLOOKUP($AF131,$AG$22:$AI$62,3,0),1),3,0)/365*($AH131-$AG131+1)/6*$J$73,0),ROUND(VLOOKUP($AE$123,INDIRECT(VLOOKUP($AF131,$AG$22:$AI$62,3,0),1),3,0)/365*($AH131-$AG131+1),0)),ROUND(VLOOKUP($AE$123,INDIRECT(VLOOKUP($AF131,$AG$22:$AI$62,3,0),1),3,0)/365*($AH131-$AG131+1),0)*$H$73)</f>
        <v>#N/A</v>
      </c>
      <c r="AL131" s="100" t="e">
        <f ca="1">IF($AB$123=1,IF($J$73&gt;6,ROUND(VLOOKUP($AE$123,INDIRECT(VLOOKUP($AF131,$AG$22:$AI$62,3,0),1),4,0)/365*($AH131-$AG131+1)/6*$J$73,0),ROUND(VLOOKUP($AE$123,INDIRECT(VLOOKUP($AF131,$AG$22:$AI$62,3,0),1),4,0)/365*($AH131-$AG131+1),0)),ROUND(VLOOKUP($AE$123,INDIRECT(VLOOKUP($AF131,$AG$22:$AI$62,3,0),1),4,0)/365*($AH131-$AG131+1),0)*$H$73)</f>
        <v>#N/A</v>
      </c>
      <c r="AM131" s="100" t="e">
        <f ca="1">IF($AB$123=1,IF($J$73&gt;6,ROUND(VLOOKUP($AE$123,INDIRECT(VLOOKUP($AF131,$AG$22:$AI$62,3,0),1),5,0)/365*($AH131-$AG131+1)/6*$J$73,0),ROUND(VLOOKUP($AE$123,INDIRECT(VLOOKUP($AF131,$AG$22:$AI$62,3,0),1),5,0)/365*($AH131-$AG131+1),0)),ROUND(VLOOKUP($AE$123,INDIRECT(VLOOKUP($AF131,$AG$22:$AI$62,3,0),1),5,0)/365*($AH131-$AG131+1),0)*$H$73)</f>
        <v>#N/A</v>
      </c>
      <c r="AN131" s="100" t="e">
        <f ca="1">IF($AB$123=1,IF($J$73&gt;6,ROUND(VLOOKUP($AE$123,INDIRECT(VLOOKUP($AF131,$AG$22:$AI$62,3,0),1),6,0)/365*($AH131-$AG131+1)/6*$J$73,0),ROUND(VLOOKUP($AE$123,INDIRECT(VLOOKUP($AF131,$AG$22:$AI$62,3,0),1),6,0)/365*($AH131-$AG131+1),0)),ROUND(VLOOKUP($AE$123,INDIRECT(VLOOKUP($AF131,$AG$22:$AI$62,3,0),1),6,0)/365*($AH131-$AG131+1),0)*$H$73)</f>
        <v>#N/A</v>
      </c>
      <c r="AO131" s="100" t="e">
        <f ca="1">VLOOKUP($AE$123,INDIRECT(VLOOKUP(AF131,$AG$22:$AI$62,3,0),1),7,0)</f>
        <v>#N/A</v>
      </c>
      <c r="AP131" s="100" t="e">
        <f ca="1">VLOOKUP($AE$123,INDIRECT(VLOOKUP(AF131,$AG$22:$AI$62,3,0),1),8,0)</f>
        <v>#N/A</v>
      </c>
      <c r="AQ131" s="100" t="e">
        <f ca="1">VLOOKUP($AE$123,INDIRECT(VLOOKUP(AF131,$AG$22:$AI$62,3,0),1),9,0)</f>
        <v>#N/A</v>
      </c>
      <c r="AR131" s="100" t="e">
        <f ca="1">VLOOKUP($AE$123,INDIRECT(VLOOKUP(AF131,$AG$22:$AI$62,3,0),1),10,0)</f>
        <v>#N/A</v>
      </c>
      <c r="AS131" s="100" t="e">
        <f ca="1">VLOOKUP($AE$123,INDIRECT(VLOOKUP(AF131,$AG$22:$AI$62,3,0),1),11,0)</f>
        <v>#N/A</v>
      </c>
      <c r="AT131" s="100" t="e">
        <f ca="1">VLOOKUP($AE$123,INDIRECT(VLOOKUP(AF131,$AG$22:$AI$62,3,0),1),12,0)</f>
        <v>#N/A</v>
      </c>
      <c r="AU131" s="100" t="e">
        <f ca="1">VLOOKUP($AE$123,INDIRECT(VLOOKUP(AF131,$AG$22:$AI$62,3,0),1),13,0)</f>
        <v>#N/A</v>
      </c>
      <c r="AV131" s="100" t="e">
        <f ca="1">VLOOKUP($AE$123,INDIRECT(VLOOKUP(AF131,$AG$22:$AI$62,3,0),1),14,0)</f>
        <v>#N/A</v>
      </c>
      <c r="AW131" s="100" t="e">
        <f ca="1">VLOOKUP($AE$123,INDIRECT(VLOOKUP(AF131,$AG$22:$AI$62,3,0),1),15,0)</f>
        <v>#N/A</v>
      </c>
      <c r="AX131" s="100" t="e">
        <f ca="1">VLOOKUP($AE$123,INDIRECT(VLOOKUP(AF131,$AG$22:$AI$62,3,0),1),16,0)</f>
        <v>#N/A</v>
      </c>
      <c r="AY131" s="100" t="e">
        <f ca="1">VLOOKUP($AE$123,INDIRECT(VLOOKUP(AF131,$AG$22:$AI$62,3,0),1),17,0)</f>
        <v>#N/A</v>
      </c>
      <c r="AZ131" s="100" t="e">
        <f ca="1">VLOOKUP($AE$123,INDIRECT(VLOOKUP(AF131,$AG$22:$AI$62,3,0),1),18,0)</f>
        <v>#N/A</v>
      </c>
      <c r="BA131" s="100" t="e">
        <f ca="1">VLOOKUP($AE$123,INDIRECT(VLOOKUP(AF131,$AG$22:$AI$62,3,0),1),19,0)</f>
        <v>#N/A</v>
      </c>
      <c r="BB131" s="100" t="e">
        <f ca="1">VLOOKUP($AE$123,INDIRECT(VLOOKUP(AF131,$AG$22:$AI$62,3,0),1),20,0)</f>
        <v>#N/A</v>
      </c>
      <c r="BC131" s="100" t="e">
        <f ca="1">VLOOKUP($AE$123,INDIRECT(VLOOKUP(AF131,$AG$22:$AI$62,3,0),1),21,0)</f>
        <v>#N/A</v>
      </c>
      <c r="BD131" s="100" t="e">
        <f ca="1">VLOOKUP($AE$123,INDIRECT(VLOOKUP(AF131,$AG$22:$AI$62,3,0),1),22,0)</f>
        <v>#N/A</v>
      </c>
      <c r="BE131" s="100" t="e">
        <f ca="1">VLOOKUP($AE$123,INDIRECT(VLOOKUP(AF131,$AG$22:$AI$62,3,0),1),23,0)</f>
        <v>#N/A</v>
      </c>
      <c r="BF131" s="100" t="e">
        <f ca="1">VLOOKUP($AE$123,INDIRECT(VLOOKUP(AF131,$AG$22:$AI$62,3,0),1),24,0)</f>
        <v>#N/A</v>
      </c>
      <c r="BG131" s="100" t="e">
        <f ca="1">VLOOKUP($AE$123,INDIRECT(VLOOKUP(AF131,$AG$22:$AI$62,3,0),1),25,0)</f>
        <v>#N/A</v>
      </c>
      <c r="BH131" s="100" t="e">
        <f ca="1">VLOOKUP($AE$123,INDIRECT(VLOOKUP(AF131,$AG$22:$AI$62,3,0),1),26,0)</f>
        <v>#N/A</v>
      </c>
      <c r="BI131" s="100" t="e">
        <f ca="1">VLOOKUP($AE$123,INDIRECT(VLOOKUP(AF131,$AG$22:$AI$62,3,0),1),27,0)</f>
        <v>#N/A</v>
      </c>
      <c r="BJ131" s="100" t="e">
        <f ca="1">VLOOKUP($AE$123,INDIRECT(VLOOKUP(AF131,$AG$22:$AI$62,3,0),1),28,0)</f>
        <v>#N/A</v>
      </c>
      <c r="BK131" s="100" t="e">
        <f ca="1">VLOOKUP($AE$123,INDIRECT(VLOOKUP(AF131,$AG$22:$AI$62,3,0),1),29,0)</f>
        <v>#N/A</v>
      </c>
    </row>
    <row r="132" spans="1:69" x14ac:dyDescent="0.3">
      <c r="A132" s="128"/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  <c r="X132" s="128"/>
      <c r="Y132" s="128"/>
      <c r="Z132" s="128"/>
      <c r="AA132" s="128"/>
      <c r="AB132" s="128"/>
      <c r="AC132" s="128"/>
      <c r="AF132" s="89"/>
      <c r="AG132" s="90"/>
      <c r="AH132" s="102"/>
      <c r="AI132" s="92"/>
      <c r="AJ132" t="e">
        <f t="shared" ref="AJ132" ca="1" si="662">IF(AI131&gt;AJ131,AJ131,AI131)</f>
        <v>#N/A</v>
      </c>
      <c r="AK132" s="84" t="e">
        <f t="shared" ref="AK132" ca="1" si="663">IF($AI131&gt;AK131,AK131-AJ131,IF($AI131&lt;AJ131,0,$AI131-AJ131))</f>
        <v>#N/A</v>
      </c>
      <c r="AL132" s="84" t="e">
        <f t="shared" ref="AL132" ca="1" si="664">IF($AI131&gt;AL131,AL131-AK131,IF($AI131&lt;AK131,0,$AI131-AK131))</f>
        <v>#N/A</v>
      </c>
      <c r="AM132" s="84" t="e">
        <f t="shared" ref="AM132" ca="1" si="665">IF($AI131&gt;AM131,AM131-AL131,IF($AI131&lt;AL131,0,$AI131-AL131))</f>
        <v>#N/A</v>
      </c>
      <c r="AN132" s="84" t="e">
        <f t="shared" ref="AN132" ca="1" si="666">IF($AI131&gt;AN131,AN131-AM131,IF($AI131&lt;AM131,0,$AI131-AM131))</f>
        <v>#N/A</v>
      </c>
      <c r="AO132" s="84" t="e">
        <f t="shared" ref="AO132" ca="1" si="667">AO131*AJ132</f>
        <v>#N/A</v>
      </c>
      <c r="AP132" s="84" t="e">
        <f t="shared" ref="AP132" ca="1" si="668">AP131*AK132</f>
        <v>#N/A</v>
      </c>
      <c r="AQ132" s="84" t="e">
        <f t="shared" ref="AQ132" ca="1" si="669">AQ131*AL132</f>
        <v>#N/A</v>
      </c>
      <c r="AR132" s="84" t="e">
        <f t="shared" ref="AR132" ca="1" si="670">AR131*AM132</f>
        <v>#N/A</v>
      </c>
      <c r="AS132" s="84" t="e">
        <f t="shared" ref="AS132" ca="1" si="671">AS131*AN132</f>
        <v>#N/A</v>
      </c>
      <c r="AT132" s="117" t="e">
        <f ca="1">ROUND(($AH131-$AG131),0)*(AT131/365)*$H$73</f>
        <v>#VALUE!</v>
      </c>
      <c r="AU132" s="115" t="e">
        <f ca="1">ROUND(($AH131-$AG131),0)*(AU131/365)*$AW$65*$H$73</f>
        <v>#VALUE!</v>
      </c>
      <c r="AV132" s="115" t="e">
        <f ca="1">ROUND(($AH131-$AG131),0)*(AV131/365)*$AX$65*$H$73</f>
        <v>#VALUE!</v>
      </c>
      <c r="AW132" s="115" t="e">
        <f t="shared" ref="AW132" ca="1" si="672">AW131*$AI131*$AW$65</f>
        <v>#N/A</v>
      </c>
      <c r="AX132" s="115" t="e">
        <f t="shared" ref="AX132" ca="1" si="673">AX131*$AI131*$AX$65</f>
        <v>#N/A</v>
      </c>
      <c r="AY132" s="115" t="e">
        <f t="shared" ref="AY132" ca="1" si="674">AY131*AJ132</f>
        <v>#N/A</v>
      </c>
      <c r="AZ132" s="115" t="e">
        <f t="shared" ref="AZ132" ca="1" si="675">AZ131*AK132</f>
        <v>#N/A</v>
      </c>
      <c r="BA132" s="115" t="e">
        <f t="shared" ref="BA132" ca="1" si="676">BA131*AL132</f>
        <v>#N/A</v>
      </c>
      <c r="BB132" s="115" t="e">
        <f t="shared" ref="BB132" ca="1" si="677">BB131*AM132</f>
        <v>#N/A</v>
      </c>
      <c r="BC132" s="115" t="e">
        <f t="shared" ref="BC132" ca="1" si="678">BC131*AN132</f>
        <v>#N/A</v>
      </c>
      <c r="BD132" s="117" t="e">
        <f ca="1">ROUND(($AH131-$AG131),0)*(BD131/365)*$H$73</f>
        <v>#VALUE!</v>
      </c>
      <c r="BE132" s="117" t="e">
        <f ca="1">ROUND(($AH131-$AG131),0)*(BE131/365)*$AW$65*$H$73</f>
        <v>#VALUE!</v>
      </c>
      <c r="BF132" s="117" t="e">
        <f ca="1">ROUND(($AH131-$AG131),0)*(BF131/365)*$AX$65*$H$73</f>
        <v>#VALUE!</v>
      </c>
      <c r="BG132" s="115" t="e">
        <f t="shared" ref="BG132" ca="1" si="679">BG131*$AI131*$AW$65</f>
        <v>#N/A</v>
      </c>
      <c r="BH132" s="115" t="e">
        <f t="shared" ref="BH132" ca="1" si="680">BH131*$AI131*$AX$65</f>
        <v>#N/A</v>
      </c>
      <c r="BI132" t="e">
        <f t="shared" ref="BI132" ca="1" si="681">$AI131*BI131*$BI$65</f>
        <v>#VALUE!</v>
      </c>
      <c r="BJ132" t="e">
        <f t="shared" ref="BJ132" ca="1" si="682">$AI131*BJ131*$BJ$65</f>
        <v>#VALUE!</v>
      </c>
      <c r="BK132" t="e">
        <f t="shared" ref="BK132" ca="1" si="683">IF(AF131&gt;2019,$AI131*BK131*$BK$65,$AI131*BK131*1)</f>
        <v>#VALUE!</v>
      </c>
      <c r="BM132" s="115">
        <f t="shared" ref="BM132" ca="1" si="684">IFERROR(SUM(AO132:AS132,AY132:BC132),0)</f>
        <v>0</v>
      </c>
      <c r="BN132" s="115">
        <f t="shared" ref="BN132" ca="1" si="685">IFERROR(SUM(AW132,BG132),0)</f>
        <v>0</v>
      </c>
      <c r="BO132" s="115">
        <f t="shared" ref="BO132" ca="1" si="686">IFERROR(SUM(AX132,BH132),0)</f>
        <v>0</v>
      </c>
      <c r="BP132" s="115">
        <f t="shared" ref="BP132" ca="1" si="687">IFERROR(SUM(AT132:AV132,BD132:BF132),0)</f>
        <v>0</v>
      </c>
      <c r="BQ132" s="115">
        <f t="shared" ref="BQ132" ca="1" si="688">IFERROR(SUM(BI132:BK132),0)</f>
        <v>0</v>
      </c>
    </row>
    <row r="133" spans="1:69" ht="15" thickBot="1" x14ac:dyDescent="0.35">
      <c r="A133" s="128"/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128"/>
      <c r="Y133" s="128"/>
      <c r="Z133" s="128"/>
      <c r="AA133" s="128"/>
      <c r="AB133" s="128"/>
      <c r="AC133" s="128"/>
      <c r="AF133" s="89"/>
      <c r="AG133" s="90"/>
      <c r="AH133" s="102"/>
      <c r="AI133" s="92"/>
      <c r="AK133" s="84"/>
      <c r="AL133" s="84"/>
      <c r="AM133" s="84"/>
      <c r="AN133" s="84"/>
      <c r="AO133" s="84"/>
      <c r="AP133" s="84"/>
      <c r="AQ133" s="84"/>
      <c r="AR133" s="84"/>
      <c r="AS133" s="84"/>
      <c r="AT133" s="117"/>
      <c r="AU133" s="115"/>
      <c r="AV133" s="115"/>
      <c r="AW133" s="115"/>
      <c r="AX133" s="115"/>
      <c r="AY133" s="115"/>
      <c r="AZ133" s="115"/>
      <c r="BA133" s="115"/>
      <c r="BB133" s="115"/>
      <c r="BC133" s="115"/>
      <c r="BD133" s="117"/>
      <c r="BE133" s="117"/>
      <c r="BF133" s="117"/>
      <c r="BG133" s="115"/>
      <c r="BH133" s="115"/>
      <c r="BM133" s="115"/>
      <c r="BN133" s="115"/>
      <c r="BO133" s="115"/>
      <c r="BP133" s="115"/>
      <c r="BQ133" s="115"/>
    </row>
    <row r="134" spans="1:69" ht="15" thickTop="1" x14ac:dyDescent="0.3">
      <c r="A134" s="128"/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  <c r="AA134" s="128"/>
      <c r="AB134" s="196">
        <f>IFERROR(FIND($AB$67,AD134,1),0)</f>
        <v>0</v>
      </c>
      <c r="AC134" s="196"/>
      <c r="AD134">
        <f>+I74</f>
        <v>0</v>
      </c>
      <c r="AE134" t="e">
        <f>VLOOKUP(I74,$AD$22:$AE$66,2,0)</f>
        <v>#N/A</v>
      </c>
      <c r="AF134" s="97">
        <f>YEAR($J$30)</f>
        <v>1900</v>
      </c>
      <c r="AG134" s="91">
        <f>$J$30</f>
        <v>0</v>
      </c>
      <c r="AH134" s="101">
        <f>IF(AF136="",$L$30,(CONCATENATE("31/12/",AF134)))</f>
        <v>0</v>
      </c>
      <c r="AI134" s="99" t="e">
        <f>IF(AF134&lt;&gt;"",$K$74/($L$30-$J$30)*(AH134-AG134),"")</f>
        <v>#DIV/0!</v>
      </c>
      <c r="AJ134" s="100" t="e">
        <f ca="1">IF($AB$134=1,IF($J$74&gt;6,ROUND(VLOOKUP($AE$134,INDIRECT(VLOOKUP($AF134,$AG$22:$AI$62,3,0),1),2,0)/365*($AH134-$AG134+1)/6*$J$74,0),ROUND(VLOOKUP($AE$134,INDIRECT(VLOOKUP($AF134,$AG$22:$AI$62,3,0),1),2,0)/365*($AH134-$AG134+1),0)),ROUND(VLOOKUP($AE$134,INDIRECT(VLOOKUP($AF134,$AG$22:$AI$62,3,0),1),2,0)/365*($AH134-$AG134+1),0)*$H$74)</f>
        <v>#N/A</v>
      </c>
      <c r="AK134" s="100" t="e">
        <f ca="1">IF($AB$134=1,IF($J$74&gt;6,ROUND(VLOOKUP($AE$134,INDIRECT(VLOOKUP($AF134,$AG$22:$AI$62,3,0),1),3,0)/365*($AH134-$AG134+1)/6*$J$74,0),ROUND(VLOOKUP($AE$134,INDIRECT(VLOOKUP($AF134,$AG$22:$AI$62,3,0),1),3,0)/365*($AH134-$AG134+1),0)),ROUND(VLOOKUP($AE$134,INDIRECT(VLOOKUP($AF134,$AG$22:$AI$62,3,0),1),3,0)/365*($AH134-$AG134+1),0)*$H$74)</f>
        <v>#N/A</v>
      </c>
      <c r="AL134" s="100" t="e">
        <f ca="1">IF($AB$134=1,IF($J$74&gt;6,ROUND(VLOOKUP($AE$134,INDIRECT(VLOOKUP($AF134,$AG$22:$AI$62,3,0),1),4,0)/365*($AH134-$AG134+1)/6*$J$74,0),ROUND(VLOOKUP($AE$134,INDIRECT(VLOOKUP($AF134,$AG$22:$AI$62,3,0),1),4,0)/365*($AH134-$AG134+1),0)),ROUND(VLOOKUP($AE$134,INDIRECT(VLOOKUP($AF134,$AG$22:$AI$62,3,0),1),4,0)/365*($AH134-$AG134+1),0)*$H$74)</f>
        <v>#N/A</v>
      </c>
      <c r="AM134" s="100" t="e">
        <f ca="1">IF($AB$134=1,IF($J$74&gt;6,ROUND(VLOOKUP($AE$134,INDIRECT(VLOOKUP($AF134,$AG$22:$AI$62,3,0),1),5,0)/365*($AH134-$AG134+1)/6*$J$74,0),ROUND(VLOOKUP($AE$134,INDIRECT(VLOOKUP($AF134,$AG$22:$AI$62,3,0),1),5,0)/365*($AH134-$AG134+1),0)),ROUND(VLOOKUP($AE$134,INDIRECT(VLOOKUP($AF134,$AG$22:$AI$62,3,0),1),5,0)/365*($AH134-$AG134+1),0)*$H$74)</f>
        <v>#N/A</v>
      </c>
      <c r="AN134" s="100" t="e">
        <f ca="1">IF($AB$134=1,IF($J$74&gt;6,ROUND(VLOOKUP($AE$134,INDIRECT(VLOOKUP($AF134,$AG$22:$AI$62,3,0),1),6,0)/365*($AH134-$AG134+1)/6*$J$74,0),ROUND(VLOOKUP($AE$134,INDIRECT(VLOOKUP($AF134,$AG$22:$AI$62,3,0),1),6,0)/365*($AH134-$AG134+1),0)),ROUND(VLOOKUP($AE$134,INDIRECT(VLOOKUP($AF134,$AG$22:$AI$62,3,0),1),6,0)/365*($AH134-$AG134+1),0)*$H$74)</f>
        <v>#N/A</v>
      </c>
      <c r="AO134" s="100" t="e">
        <f ca="1">VLOOKUP($AE$134,INDIRECT(VLOOKUP(AF134,$AG$22:$AI$62,3,0),1),7,0)</f>
        <v>#N/A</v>
      </c>
      <c r="AP134" s="100" t="e">
        <f ca="1">VLOOKUP($AE$134,INDIRECT(VLOOKUP(AF134,$AG$22:$AI$62,3,0),1),8,0)</f>
        <v>#N/A</v>
      </c>
      <c r="AQ134" s="100" t="e">
        <f ca="1">VLOOKUP($AE$134,INDIRECT(VLOOKUP(AF134,$AG$22:$AI$62,3,0),1),9,0)</f>
        <v>#N/A</v>
      </c>
      <c r="AR134" s="100" t="e">
        <f ca="1">VLOOKUP($AE$134,INDIRECT(VLOOKUP(AF134,$AG$22:$AI$62,3,0),1),10,0)</f>
        <v>#N/A</v>
      </c>
      <c r="AS134" s="100" t="e">
        <f ca="1">VLOOKUP($AE$134,INDIRECT(VLOOKUP(AF134,$AG$22:$AI$62,3,0),1),11,0)</f>
        <v>#N/A</v>
      </c>
      <c r="AT134" s="100" t="e">
        <f ca="1">VLOOKUP($AE$134,INDIRECT(VLOOKUP(AF134,$AG$22:$AI$62,3,0),1),12,0)</f>
        <v>#N/A</v>
      </c>
      <c r="AU134" s="100" t="e">
        <f ca="1">VLOOKUP($AE$134,INDIRECT(VLOOKUP(AF134,$AG$22:$AI$62,3,0),1),13,0)</f>
        <v>#N/A</v>
      </c>
      <c r="AV134" s="100" t="e">
        <f ca="1">VLOOKUP($AE$134,INDIRECT(VLOOKUP(AF134,$AG$22:$AI$62,3,0),1),14,0)</f>
        <v>#N/A</v>
      </c>
      <c r="AW134" s="100" t="e">
        <f ca="1">VLOOKUP($AE$134,INDIRECT(VLOOKUP(AF134,$AG$22:$AI$62,3,0),1),15,0)</f>
        <v>#N/A</v>
      </c>
      <c r="AX134" s="100" t="e">
        <f ca="1">VLOOKUP($AE$134,INDIRECT(VLOOKUP(AF134,$AG$22:$AI$62,3,0),1),16,0)</f>
        <v>#N/A</v>
      </c>
      <c r="AY134" s="100" t="e">
        <f ca="1">VLOOKUP($AE$134,INDIRECT(VLOOKUP(AF134,$AG$22:$AI$62,3,0),1),17,0)</f>
        <v>#N/A</v>
      </c>
      <c r="AZ134" s="100" t="e">
        <f ca="1">VLOOKUP($AE$134,INDIRECT(VLOOKUP(AF134,$AG$22:$AI$62,3,0),1),18,0)</f>
        <v>#N/A</v>
      </c>
      <c r="BA134" s="100" t="e">
        <f ca="1">VLOOKUP($AE$134,INDIRECT(VLOOKUP(AF134,$AG$22:$AI$62,3,0),1),19,0)</f>
        <v>#N/A</v>
      </c>
      <c r="BB134" s="100" t="e">
        <f ca="1">VLOOKUP($AE$134,INDIRECT(VLOOKUP(AF134,$AG$22:$AI$62,3,0),1),20,0)</f>
        <v>#N/A</v>
      </c>
      <c r="BC134" s="100" t="e">
        <f ca="1">VLOOKUP($AE$134,INDIRECT(VLOOKUP(AF134,$AG$22:$AI$62,3,0),1),21,0)</f>
        <v>#N/A</v>
      </c>
      <c r="BD134" s="100" t="e">
        <f ca="1">VLOOKUP($AE$134,INDIRECT(VLOOKUP(AF134,$AG$22:$AI$62,3,0),1),22,0)</f>
        <v>#N/A</v>
      </c>
      <c r="BE134" s="100" t="e">
        <f ca="1">VLOOKUP($AE$134,INDIRECT(VLOOKUP(AF134,$AG$22:$AI$62,3,0),1),23,0)</f>
        <v>#N/A</v>
      </c>
      <c r="BF134" s="100" t="e">
        <f ca="1">VLOOKUP($AE$134,INDIRECT(VLOOKUP(AF134,$AG$22:$AI$62,3,0),1),24,0)</f>
        <v>#N/A</v>
      </c>
      <c r="BG134" s="100" t="e">
        <f ca="1">VLOOKUP($AE$134,INDIRECT(VLOOKUP(AF134,$AG$22:$AI$62,3,0),1),25,0)</f>
        <v>#N/A</v>
      </c>
      <c r="BH134" s="100" t="e">
        <f ca="1">VLOOKUP($AE$134,INDIRECT(VLOOKUP(AF134,$AG$22:$AI$62,3,0),1),26,0)</f>
        <v>#N/A</v>
      </c>
      <c r="BI134" s="100" t="e">
        <f ca="1">VLOOKUP($AE$134,INDIRECT(VLOOKUP(AF134,$AG$22:$AI$62,3,0),1),27,0)</f>
        <v>#N/A</v>
      </c>
      <c r="BJ134" s="100" t="e">
        <f ca="1">VLOOKUP($AE$134,INDIRECT(VLOOKUP(AF134,$AG$22:$AI$62,3,0),1),28,0)</f>
        <v>#N/A</v>
      </c>
      <c r="BK134" s="100" t="e">
        <f ca="1">VLOOKUP($AE$134,INDIRECT(VLOOKUP(AF134,$AG$22:$AI$62,3,0),1),29,0)</f>
        <v>#N/A</v>
      </c>
    </row>
    <row r="135" spans="1:69" x14ac:dyDescent="0.3">
      <c r="A135" s="128"/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8"/>
      <c r="Y135" s="128"/>
      <c r="Z135" s="128"/>
      <c r="AA135" s="128"/>
      <c r="AB135" s="128"/>
      <c r="AC135" s="128"/>
      <c r="AF135" s="89"/>
      <c r="AG135" s="90"/>
      <c r="AH135" s="102"/>
      <c r="AI135" s="92"/>
      <c r="AJ135" t="e">
        <f t="shared" ref="AJ135" ca="1" si="689">IF(AI134&gt;AJ134,AJ134,AI134)</f>
        <v>#DIV/0!</v>
      </c>
      <c r="AK135" s="84" t="e">
        <f t="shared" ref="AK135" ca="1" si="690">IF($AI134&gt;AK134,AK134-AJ134,IF($AI134&lt;AJ134,0,$AI134-AJ134))</f>
        <v>#DIV/0!</v>
      </c>
      <c r="AL135" s="84" t="e">
        <f t="shared" ref="AL135" ca="1" si="691">IF($AI134&gt;AL134,AL134-AK134,IF($AI134&lt;AK134,0,$AI134-AK134))</f>
        <v>#DIV/0!</v>
      </c>
      <c r="AM135" s="84" t="e">
        <f t="shared" ref="AM135" ca="1" si="692">IF($AI134&gt;AM134,AM134-AL134,IF($AI134&lt;AL134,0,$AI134-AL134))</f>
        <v>#DIV/0!</v>
      </c>
      <c r="AN135" s="84" t="e">
        <f t="shared" ref="AN135" ca="1" si="693">IF($AI134&gt;AN134,AN134-AM134,IF($AI134&lt;AM134,0,$AI134-AM134))</f>
        <v>#DIV/0!</v>
      </c>
      <c r="AO135" s="84" t="e">
        <f t="shared" ref="AO135" ca="1" si="694">AO134*AJ135</f>
        <v>#N/A</v>
      </c>
      <c r="AP135" s="84" t="e">
        <f t="shared" ref="AP135" ca="1" si="695">AP134*AK135</f>
        <v>#N/A</v>
      </c>
      <c r="AQ135" s="84" t="e">
        <f t="shared" ref="AQ135" ca="1" si="696">AQ134*AL135</f>
        <v>#N/A</v>
      </c>
      <c r="AR135" s="84" t="e">
        <f t="shared" ref="AR135" ca="1" si="697">AR134*AM135</f>
        <v>#N/A</v>
      </c>
      <c r="AS135" s="84" t="e">
        <f t="shared" ref="AS135" ca="1" si="698">AS134*AN135</f>
        <v>#N/A</v>
      </c>
      <c r="AT135" s="117" t="e">
        <f ca="1">ROUND(($AH134-$AG134+1),0)*(AT134/365)*$H$74</f>
        <v>#N/A</v>
      </c>
      <c r="AU135" s="115" t="e">
        <f ca="1">ROUND(($AH134-$AG134),0)*(AU134/365)*$AW$65*$H$74</f>
        <v>#N/A</v>
      </c>
      <c r="AV135" s="115" t="e">
        <f ca="1">ROUND(($AH134-$AG134),0)*(AV134/365)*$AX$65*$H$74</f>
        <v>#N/A</v>
      </c>
      <c r="AW135" s="115" t="e">
        <f t="shared" ref="AW135" ca="1" si="699">AW134*$AI134*$AW$65</f>
        <v>#N/A</v>
      </c>
      <c r="AX135" s="115" t="e">
        <f t="shared" ref="AX135" ca="1" si="700">AX134*$AI134*$AX$65</f>
        <v>#N/A</v>
      </c>
      <c r="AY135" s="115" t="e">
        <f t="shared" ref="AY135" ca="1" si="701">AY134*AJ135</f>
        <v>#N/A</v>
      </c>
      <c r="AZ135" s="115" t="e">
        <f t="shared" ref="AZ135" ca="1" si="702">AZ134*AK135</f>
        <v>#N/A</v>
      </c>
      <c r="BA135" s="115" t="e">
        <f t="shared" ref="BA135" ca="1" si="703">BA134*AL135</f>
        <v>#N/A</v>
      </c>
      <c r="BB135" s="115" t="e">
        <f t="shared" ref="BB135" ca="1" si="704">BB134*AM135</f>
        <v>#N/A</v>
      </c>
      <c r="BC135" s="115" t="e">
        <f t="shared" ref="BC135" ca="1" si="705">BC134*AN135</f>
        <v>#N/A</v>
      </c>
      <c r="BD135" s="117" t="e">
        <f ca="1">ROUND(($AH134-$AG134),0)*(BD134/365)*$H$74</f>
        <v>#N/A</v>
      </c>
      <c r="BE135" s="117" t="e">
        <f ca="1">ROUND(($AH134-$AG134),0)*(BE134/365)*$AW$65*$H$74</f>
        <v>#N/A</v>
      </c>
      <c r="BF135" s="117" t="e">
        <f ca="1">ROUND(($AH134-$AG134),0)*(BF134/365)*$AX$65*$H$74</f>
        <v>#N/A</v>
      </c>
      <c r="BG135" s="115" t="e">
        <f t="shared" ref="BG135" ca="1" si="706">BG134*$AI134*$AW$65</f>
        <v>#N/A</v>
      </c>
      <c r="BH135" s="115" t="e">
        <f t="shared" ref="BH135" ca="1" si="707">BH134*$AI134*$AX$65</f>
        <v>#N/A</v>
      </c>
      <c r="BI135" t="e">
        <f t="shared" ref="BI135" ca="1" si="708">$AI134*BI134*$BI$65</f>
        <v>#DIV/0!</v>
      </c>
      <c r="BJ135" t="e">
        <f t="shared" ref="BJ135" ca="1" si="709">$AI134*BJ134*$BJ$65</f>
        <v>#DIV/0!</v>
      </c>
      <c r="BK135" t="e">
        <f t="shared" ref="BK135" ca="1" si="710">IF(AF134&gt;2019,$AI134*BK134*$BK$65,$AI134*BK134*1)</f>
        <v>#DIV/0!</v>
      </c>
      <c r="BM135" s="115">
        <f t="shared" ref="BM135" ca="1" si="711">IFERROR(SUM(AO135:AS135,AY135:BC135),0)</f>
        <v>0</v>
      </c>
      <c r="BN135" s="115">
        <f t="shared" ref="BN135" ca="1" si="712">IFERROR(SUM(AW135,BG135),0)</f>
        <v>0</v>
      </c>
      <c r="BO135" s="115">
        <f t="shared" ref="BO135" ca="1" si="713">IFERROR(SUM(AX135,BH135),0)</f>
        <v>0</v>
      </c>
      <c r="BP135" s="115">
        <f t="shared" ref="BP135" ca="1" si="714">IFERROR(SUM(AT135:AV135,BD135:BF135),0)</f>
        <v>0</v>
      </c>
      <c r="BQ135" s="115">
        <f t="shared" ref="BQ135" ca="1" si="715">IFERROR(SUM(BI135:BK135),0)</f>
        <v>0</v>
      </c>
    </row>
    <row r="136" spans="1:69" x14ac:dyDescent="0.3">
      <c r="A136" s="128"/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128"/>
      <c r="Y136" s="128"/>
      <c r="Z136" s="128"/>
      <c r="AA136" s="128"/>
      <c r="AB136" s="128"/>
      <c r="AC136" s="128"/>
      <c r="AF136" s="89" t="str">
        <f t="shared" ref="AF136" si="716">IF($AF$66&gt;0,AF134+1,"")</f>
        <v/>
      </c>
      <c r="AG136" s="90" t="str">
        <f t="shared" ref="AG136" si="717">IF(AF136="","",CONCATENATE("01/01/",AF136))</f>
        <v/>
      </c>
      <c r="AH136" s="102" t="str">
        <f>IF(AF138="",IF(AF136="","",$L$30),(CONCATENATE("31/12/",AF136)))</f>
        <v/>
      </c>
      <c r="AI136" s="92" t="str">
        <f>IF(AF136&lt;&gt;"",$K$74/($L$30-$J$30)*(AH136-AG136),"")</f>
        <v/>
      </c>
      <c r="AJ136" s="100" t="e">
        <f ca="1">IF($AB$134=1,IF($J$74&gt;6,ROUND(VLOOKUP($AE$134,INDIRECT(VLOOKUP($AF136,$AG$22:$AI$62,3,0),1),2,0)/365*($AH136-$AG136+1)/6*$J$74,0),ROUND(VLOOKUP($AE$134,INDIRECT(VLOOKUP($AF136,$AG$22:$AI$62,3,0),1),2,0)/365*($AH136-$AG136+1),0)),ROUND(VLOOKUP($AE$134,INDIRECT(VLOOKUP($AF136,$AG$22:$AI$62,3,0),1),2,0)/365*($AH136-$AG136+1),0)*$H$74)</f>
        <v>#N/A</v>
      </c>
      <c r="AK136" s="100" t="e">
        <f ca="1">IF($AB$134=1,IF($J$74&gt;6,ROUND(VLOOKUP($AE$134,INDIRECT(VLOOKUP($AF136,$AG$22:$AI$62,3,0),1),3,0)/365*($AH136-$AG136+1)/6*$J$74,0),ROUND(VLOOKUP($AE$134,INDIRECT(VLOOKUP($AF136,$AG$22:$AI$62,3,0),1),3,0)/365*($AH136-$AG136+1),0)),ROUND(VLOOKUP($AE$134,INDIRECT(VLOOKUP($AF136,$AG$22:$AI$62,3,0),1),3,0)/365*($AH136-$AG136+1),0)*$H$74)</f>
        <v>#N/A</v>
      </c>
      <c r="AL136" s="100" t="e">
        <f ca="1">IF($AB$134=1,IF($J$74&gt;6,ROUND(VLOOKUP($AE$134,INDIRECT(VLOOKUP($AF136,$AG$22:$AI$62,3,0),1),4,0)/365*($AH136-$AG136+1)/6*$J$74,0),ROUND(VLOOKUP($AE$134,INDIRECT(VLOOKUP($AF136,$AG$22:$AI$62,3,0),1),4,0)/365*($AH136-$AG136+1),0)),ROUND(VLOOKUP($AE$134,INDIRECT(VLOOKUP($AF136,$AG$22:$AI$62,3,0),1),4,0)/365*($AH136-$AG136+1),0)*$H$74)</f>
        <v>#N/A</v>
      </c>
      <c r="AM136" s="100" t="e">
        <f ca="1">IF($AB$134=1,IF($J$74&gt;6,ROUND(VLOOKUP($AE$134,INDIRECT(VLOOKUP($AF136,$AG$22:$AI$62,3,0),1),5,0)/365*($AH136-$AG136+1)/6*$J$74,0),ROUND(VLOOKUP($AE$134,INDIRECT(VLOOKUP($AF136,$AG$22:$AI$62,3,0),1),5,0)/365*($AH136-$AG136+1),0)),ROUND(VLOOKUP($AE$134,INDIRECT(VLOOKUP($AF136,$AG$22:$AI$62,3,0),1),5,0)/365*($AH136-$AG136+1),0)*$H$74)</f>
        <v>#N/A</v>
      </c>
      <c r="AN136" s="100" t="e">
        <f ca="1">IF($AB$134=1,IF($J$74&gt;6,ROUND(VLOOKUP($AE$134,INDIRECT(VLOOKUP($AF136,$AG$22:$AI$62,3,0),1),6,0)/365*($AH136-$AG136+1)/6*$J$74,0),ROUND(VLOOKUP($AE$134,INDIRECT(VLOOKUP($AF136,$AG$22:$AI$62,3,0),1),6,0)/365*($AH136-$AG136+1),0)),ROUND(VLOOKUP($AE$134,INDIRECT(VLOOKUP($AF136,$AG$22:$AI$62,3,0),1),6,0)/365*($AH136-$AG136+1),0)*$H$74)</f>
        <v>#N/A</v>
      </c>
      <c r="AO136" s="100" t="e">
        <f ca="1">VLOOKUP($AE$134,INDIRECT(VLOOKUP(AF136,$AG$22:$AI$62,3,0),1),7,0)</f>
        <v>#N/A</v>
      </c>
      <c r="AP136" s="100" t="e">
        <f ca="1">VLOOKUP($AE$134,INDIRECT(VLOOKUP(AF136,$AG$22:$AI$62,3,0),1),8,0)</f>
        <v>#N/A</v>
      </c>
      <c r="AQ136" s="100" t="e">
        <f ca="1">VLOOKUP($AE$134,INDIRECT(VLOOKUP(AF136,$AG$22:$AI$62,3,0),1),9,0)</f>
        <v>#N/A</v>
      </c>
      <c r="AR136" s="100" t="e">
        <f ca="1">VLOOKUP($AE$134,INDIRECT(VLOOKUP(AF136,$AG$22:$AI$62,3,0),1),10,0)</f>
        <v>#N/A</v>
      </c>
      <c r="AS136" s="100" t="e">
        <f ca="1">VLOOKUP($AE$134,INDIRECT(VLOOKUP(AF136,$AG$22:$AI$62,3,0),1),11,0)</f>
        <v>#N/A</v>
      </c>
      <c r="AT136" s="100" t="e">
        <f ca="1">VLOOKUP($AE$134,INDIRECT(VLOOKUP(AF136,$AG$22:$AI$62,3,0),1),12,0)</f>
        <v>#N/A</v>
      </c>
      <c r="AU136" s="100" t="e">
        <f ca="1">VLOOKUP($AE$134,INDIRECT(VLOOKUP(AF136,$AG$22:$AI$62,3,0),1),13,0)</f>
        <v>#N/A</v>
      </c>
      <c r="AV136" s="100" t="e">
        <f ca="1">VLOOKUP($AE$134,INDIRECT(VLOOKUP(AF136,$AG$22:$AI$62,3,0),1),14,0)</f>
        <v>#N/A</v>
      </c>
      <c r="AW136" s="100" t="e">
        <f ca="1">VLOOKUP($AE$134,INDIRECT(VLOOKUP(AF136,$AG$22:$AI$62,3,0),1),15,0)</f>
        <v>#N/A</v>
      </c>
      <c r="AX136" s="100" t="e">
        <f ca="1">VLOOKUP($AE$134,INDIRECT(VLOOKUP(AF136,$AG$22:$AI$62,3,0),1),16,0)</f>
        <v>#N/A</v>
      </c>
      <c r="AY136" s="100" t="e">
        <f ca="1">VLOOKUP($AE$134,INDIRECT(VLOOKUP(AF136,$AG$22:$AI$62,3,0),1),17,0)</f>
        <v>#N/A</v>
      </c>
      <c r="AZ136" s="100" t="e">
        <f ca="1">VLOOKUP($AE$134,INDIRECT(VLOOKUP(AF136,$AG$22:$AI$62,3,0),1),18,0)</f>
        <v>#N/A</v>
      </c>
      <c r="BA136" s="100" t="e">
        <f ca="1">VLOOKUP($AE$134,INDIRECT(VLOOKUP(AF136,$AG$22:$AI$62,3,0),1),19,0)</f>
        <v>#N/A</v>
      </c>
      <c r="BB136" s="100" t="e">
        <f ca="1">VLOOKUP($AE$134,INDIRECT(VLOOKUP(AF136,$AG$22:$AI$62,3,0),1),20,0)</f>
        <v>#N/A</v>
      </c>
      <c r="BC136" s="100" t="e">
        <f ca="1">VLOOKUP($AE$134,INDIRECT(VLOOKUP(AF136,$AG$22:$AI$62,3,0),1),21,0)</f>
        <v>#N/A</v>
      </c>
      <c r="BD136" s="100" t="e">
        <f ca="1">VLOOKUP($AE$134,INDIRECT(VLOOKUP(AF136,$AG$22:$AI$62,3,0),1),22,0)</f>
        <v>#N/A</v>
      </c>
      <c r="BE136" s="100" t="e">
        <f ca="1">VLOOKUP($AE$134,INDIRECT(VLOOKUP(AF136,$AG$22:$AI$62,3,0),1),23,0)</f>
        <v>#N/A</v>
      </c>
      <c r="BF136" s="100" t="e">
        <f ca="1">VLOOKUP($AE$134,INDIRECT(VLOOKUP(AF136,$AG$22:$AI$62,3,0),1),24,0)</f>
        <v>#N/A</v>
      </c>
      <c r="BG136" s="100" t="e">
        <f ca="1">VLOOKUP($AE$134,INDIRECT(VLOOKUP(AF136,$AG$22:$AI$62,3,0),1),25,0)</f>
        <v>#N/A</v>
      </c>
      <c r="BH136" s="100" t="e">
        <f ca="1">VLOOKUP($AE$134,INDIRECT(VLOOKUP(AF136,$AG$22:$AI$62,3,0),1),26,0)</f>
        <v>#N/A</v>
      </c>
      <c r="BI136" s="100" t="e">
        <f ca="1">VLOOKUP($AE$134,INDIRECT(VLOOKUP(AF136,$AG$22:$AI$62,3,0),1),27,0)</f>
        <v>#N/A</v>
      </c>
      <c r="BJ136" s="100" t="e">
        <f ca="1">VLOOKUP($AE$134,INDIRECT(VLOOKUP(AF136,$AG$22:$AI$62,3,0),1),28,0)</f>
        <v>#N/A</v>
      </c>
      <c r="BK136" s="100" t="e">
        <f ca="1">VLOOKUP($AE$134,INDIRECT(VLOOKUP(AF136,$AG$22:$AI$62,3,0),1),29,0)</f>
        <v>#N/A</v>
      </c>
    </row>
    <row r="137" spans="1:69" x14ac:dyDescent="0.3">
      <c r="A137" s="128"/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  <c r="Z137" s="128"/>
      <c r="AA137" s="128"/>
      <c r="AB137" s="128"/>
      <c r="AC137" s="128"/>
      <c r="AF137" s="89"/>
      <c r="AG137" s="90"/>
      <c r="AH137" s="102"/>
      <c r="AI137" s="92"/>
      <c r="AJ137" t="e">
        <f t="shared" ref="AJ137" ca="1" si="718">IF(AI136&gt;AJ136,AJ136,AI136)</f>
        <v>#N/A</v>
      </c>
      <c r="AK137" s="84" t="e">
        <f t="shared" ref="AK137" ca="1" si="719">IF($AI136&gt;AK136,AK136-AJ136,IF($AI136&lt;AJ136,0,$AI136-AJ136))</f>
        <v>#N/A</v>
      </c>
      <c r="AL137" s="84" t="e">
        <f t="shared" ref="AL137" ca="1" si="720">IF($AI136&gt;AL136,AL136-AK136,IF($AI136&lt;AK136,0,$AI136-AK136))</f>
        <v>#N/A</v>
      </c>
      <c r="AM137" s="84" t="e">
        <f t="shared" ref="AM137" ca="1" si="721">IF($AI136&gt;AM136,AM136-AL136,IF($AI136&lt;AL136,0,$AI136-AL136))</f>
        <v>#N/A</v>
      </c>
      <c r="AN137" s="84" t="e">
        <f t="shared" ref="AN137" ca="1" si="722">IF($AI136&gt;AN136,AN136-AM136,IF($AI136&lt;AM136,0,$AI136-AM136))</f>
        <v>#N/A</v>
      </c>
      <c r="AO137" s="84" t="e">
        <f t="shared" ref="AO137" ca="1" si="723">AO136*AJ137</f>
        <v>#N/A</v>
      </c>
      <c r="AP137" s="84" t="e">
        <f t="shared" ref="AP137" ca="1" si="724">AP136*AK137</f>
        <v>#N/A</v>
      </c>
      <c r="AQ137" s="84" t="e">
        <f t="shared" ref="AQ137" ca="1" si="725">AQ136*AL137</f>
        <v>#N/A</v>
      </c>
      <c r="AR137" s="84" t="e">
        <f t="shared" ref="AR137" ca="1" si="726">AR136*AM137</f>
        <v>#N/A</v>
      </c>
      <c r="AS137" s="84" t="e">
        <f t="shared" ref="AS137" ca="1" si="727">AS136*AN137</f>
        <v>#N/A</v>
      </c>
      <c r="AT137" s="117" t="e">
        <f ca="1">ROUND(($AH136-$AG136),0)*(AT136/365)*$H$74</f>
        <v>#VALUE!</v>
      </c>
      <c r="AU137" s="115" t="e">
        <f ca="1">ROUND(($AH136-$AG136),0)*(AU136/365)*$AW$65*$H$74</f>
        <v>#VALUE!</v>
      </c>
      <c r="AV137" s="115" t="e">
        <f ca="1">ROUND(($AH136-$AG136),0)*(AV136/365)*$AX$65*$H$74</f>
        <v>#VALUE!</v>
      </c>
      <c r="AW137" s="115" t="e">
        <f t="shared" ref="AW137" ca="1" si="728">AW136*$AI136*$AW$65</f>
        <v>#N/A</v>
      </c>
      <c r="AX137" s="115" t="e">
        <f t="shared" ref="AX137" ca="1" si="729">AX136*$AI136*$AX$65</f>
        <v>#N/A</v>
      </c>
      <c r="AY137" s="115" t="e">
        <f t="shared" ref="AY137" ca="1" si="730">AY136*AJ137</f>
        <v>#N/A</v>
      </c>
      <c r="AZ137" s="115" t="e">
        <f t="shared" ref="AZ137" ca="1" si="731">AZ136*AK137</f>
        <v>#N/A</v>
      </c>
      <c r="BA137" s="115" t="e">
        <f t="shared" ref="BA137" ca="1" si="732">BA136*AL137</f>
        <v>#N/A</v>
      </c>
      <c r="BB137" s="115" t="e">
        <f t="shared" ref="BB137" ca="1" si="733">BB136*AM137</f>
        <v>#N/A</v>
      </c>
      <c r="BC137" s="115" t="e">
        <f t="shared" ref="BC137" ca="1" si="734">BC136*AN137</f>
        <v>#N/A</v>
      </c>
      <c r="BD137" s="117" t="e">
        <f ca="1">ROUND(($AH136-$AG136),0)*(BD136/365)*$H$74</f>
        <v>#VALUE!</v>
      </c>
      <c r="BE137" s="117" t="e">
        <f ca="1">ROUND(($AH136-$AG136),0)*(BE136/365)*$AW$65*$H$74</f>
        <v>#VALUE!</v>
      </c>
      <c r="BF137" s="117" t="e">
        <f ca="1">ROUND(($AH136-$AG136),0)*(BF136/365)*$AX$65*$H$74</f>
        <v>#VALUE!</v>
      </c>
      <c r="BG137" s="115" t="e">
        <f t="shared" ref="BG137" ca="1" si="735">BG136*$AI136*$AW$65</f>
        <v>#N/A</v>
      </c>
      <c r="BH137" s="115" t="e">
        <f t="shared" ref="BH137" ca="1" si="736">BH136*$AI136*$AX$65</f>
        <v>#N/A</v>
      </c>
      <c r="BI137" t="e">
        <f t="shared" ref="BI137" ca="1" si="737">$AI136*BI136*$BI$65</f>
        <v>#VALUE!</v>
      </c>
      <c r="BJ137" t="e">
        <f t="shared" ref="BJ137" ca="1" si="738">$AI136*BJ136*$BJ$65</f>
        <v>#VALUE!</v>
      </c>
      <c r="BK137" t="e">
        <f t="shared" ref="BK137" ca="1" si="739">IF(AF136&gt;2019,$AI136*BK136*$BK$65,$AI136*BK136*1)</f>
        <v>#VALUE!</v>
      </c>
      <c r="BM137" s="115">
        <f t="shared" ref="BM137" ca="1" si="740">IFERROR(SUM(AO137:AS137,AY137:BC137),0)</f>
        <v>0</v>
      </c>
      <c r="BN137" s="115">
        <f t="shared" ref="BN137" ca="1" si="741">IFERROR(SUM(AW137,BG137),0)</f>
        <v>0</v>
      </c>
      <c r="BO137" s="115">
        <f t="shared" ref="BO137" ca="1" si="742">IFERROR(SUM(AX137,BH137),0)</f>
        <v>0</v>
      </c>
      <c r="BP137" s="115">
        <f t="shared" ref="BP137" ca="1" si="743">IFERROR(SUM(AT137:AV137,BD137:BF137),0)</f>
        <v>0</v>
      </c>
      <c r="BQ137" s="115">
        <f t="shared" ref="BQ137" ca="1" si="744">IFERROR(SUM(BI137:BK137),0)</f>
        <v>0</v>
      </c>
    </row>
    <row r="138" spans="1:69" x14ac:dyDescent="0.3">
      <c r="A138" s="128"/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  <c r="AA138" s="128"/>
      <c r="AB138" s="128"/>
      <c r="AC138" s="128"/>
      <c r="AF138" s="89" t="str">
        <f t="shared" ref="AF138" si="745">IF($AF$66&gt;1,AF136+1,"")</f>
        <v/>
      </c>
      <c r="AG138" s="90" t="str">
        <f t="shared" ref="AG138" si="746">IF(AF138="","",CONCATENATE("01/01/",AF138))</f>
        <v/>
      </c>
      <c r="AH138" s="102" t="str">
        <f>IF(AF140="",IF(AF138="","",$L$30),(CONCATENATE("31/12/",AF138)))</f>
        <v/>
      </c>
      <c r="AI138" s="92" t="str">
        <f>IF(AF138&lt;&gt;"",$K$74/($L$30-$J$30)*(AH138-AG138),"")</f>
        <v/>
      </c>
      <c r="AJ138" s="100" t="e">
        <f ca="1">IF($AB$134=1,IF($J$74&gt;6,ROUND(VLOOKUP($AE$134,INDIRECT(VLOOKUP($AF138,$AG$22:$AI$62,3,0),1),2,0)/365*($AH138-$AG138+1)/6*$J$74,0),ROUND(VLOOKUP($AE$134,INDIRECT(VLOOKUP($AF138,$AG$22:$AI$62,3,0),1),2,0)/365*($AH138-$AG138+1),0)),ROUND(VLOOKUP($AE$134,INDIRECT(VLOOKUP($AF138,$AG$22:$AI$62,3,0),1),2,0)/365*($AH138-$AG138+1),0)*$H$74)</f>
        <v>#N/A</v>
      </c>
      <c r="AK138" s="100" t="e">
        <f ca="1">IF($AB$134=1,IF($J$74&gt;6,ROUND(VLOOKUP($AE$134,INDIRECT(VLOOKUP($AF138,$AG$22:$AI$62,3,0),1),3,0)/365*($AH138-$AG138+1)/6*$J$74,0),ROUND(VLOOKUP($AE$134,INDIRECT(VLOOKUP($AF138,$AG$22:$AI$62,3,0),1),3,0)/365*($AH138-$AG138+1),0)),ROUND(VLOOKUP($AE$134,INDIRECT(VLOOKUP($AF138,$AG$22:$AI$62,3,0),1),3,0)/365*($AH138-$AG138+1),0)*$H$74)</f>
        <v>#N/A</v>
      </c>
      <c r="AL138" s="100" t="e">
        <f ca="1">IF($AB$134=1,IF($J$74&gt;6,ROUND(VLOOKUP($AE$134,INDIRECT(VLOOKUP($AF138,$AG$22:$AI$62,3,0),1),4,0)/365*($AH138-$AG138+1)/6*$J$74,0),ROUND(VLOOKUP($AE$134,INDIRECT(VLOOKUP($AF138,$AG$22:$AI$62,3,0),1),4,0)/365*($AH138-$AG138+1),0)),ROUND(VLOOKUP($AE$134,INDIRECT(VLOOKUP($AF138,$AG$22:$AI$62,3,0),1),4,0)/365*($AH138-$AG138+1),0)*$H$74)</f>
        <v>#N/A</v>
      </c>
      <c r="AM138" s="100" t="e">
        <f ca="1">IF($AB$134=1,IF($J$74&gt;6,ROUND(VLOOKUP($AE$134,INDIRECT(VLOOKUP($AF138,$AG$22:$AI$62,3,0),1),5,0)/365*($AH138-$AG138+1)/6*$J$74,0),ROUND(VLOOKUP($AE$134,INDIRECT(VLOOKUP($AF138,$AG$22:$AI$62,3,0),1),5,0)/365*($AH138-$AG138+1),0)),ROUND(VLOOKUP($AE$134,INDIRECT(VLOOKUP($AF138,$AG$22:$AI$62,3,0),1),5,0)/365*($AH138-$AG138+1),0)*$H$74)</f>
        <v>#N/A</v>
      </c>
      <c r="AN138" s="100" t="e">
        <f ca="1">IF($AB$134=1,IF($J$74&gt;6,ROUND(VLOOKUP($AE$134,INDIRECT(VLOOKUP($AF138,$AG$22:$AI$62,3,0),1),6,0)/365*($AH138-$AG138+1)/6*$J$74,0),ROUND(VLOOKUP($AE$134,INDIRECT(VLOOKUP($AF138,$AG$22:$AI$62,3,0),1),6,0)/365*($AH138-$AG138+1),0)),ROUND(VLOOKUP($AE$134,INDIRECT(VLOOKUP($AF138,$AG$22:$AI$62,3,0),1),6,0)/365*($AH138-$AG138+1),0)*$H$74)</f>
        <v>#N/A</v>
      </c>
      <c r="AO138" s="100" t="e">
        <f ca="1">VLOOKUP($AE$134,INDIRECT(VLOOKUP(AF138,$AG$22:$AI$62,3,0),1),7,0)</f>
        <v>#N/A</v>
      </c>
      <c r="AP138" s="100" t="e">
        <f ca="1">VLOOKUP($AE$134,INDIRECT(VLOOKUP(AF138,$AG$22:$AI$62,3,0),1),8,0)</f>
        <v>#N/A</v>
      </c>
      <c r="AQ138" s="100" t="e">
        <f ca="1">VLOOKUP($AE$134,INDIRECT(VLOOKUP(AF138,$AG$22:$AI$62,3,0),1),9,0)</f>
        <v>#N/A</v>
      </c>
      <c r="AR138" s="100" t="e">
        <f ca="1">VLOOKUP($AE$134,INDIRECT(VLOOKUP(AF138,$AG$22:$AI$62,3,0),1),10,0)</f>
        <v>#N/A</v>
      </c>
      <c r="AS138" s="100" t="e">
        <f ca="1">VLOOKUP($AE$134,INDIRECT(VLOOKUP(AF138,$AG$22:$AI$62,3,0),1),11,0)</f>
        <v>#N/A</v>
      </c>
      <c r="AT138" s="100" t="e">
        <f ca="1">VLOOKUP($AE$134,INDIRECT(VLOOKUP(AF138,$AG$22:$AI$62,3,0),1),12,0)</f>
        <v>#N/A</v>
      </c>
      <c r="AU138" s="100" t="e">
        <f ca="1">VLOOKUP($AE$134,INDIRECT(VLOOKUP(AF138,$AG$22:$AI$62,3,0),1),13,0)</f>
        <v>#N/A</v>
      </c>
      <c r="AV138" s="100" t="e">
        <f ca="1">VLOOKUP($AE$134,INDIRECT(VLOOKUP(AF138,$AG$22:$AI$62,3,0),1),14,0)</f>
        <v>#N/A</v>
      </c>
      <c r="AW138" s="100" t="e">
        <f ca="1">VLOOKUP($AE$134,INDIRECT(VLOOKUP(AF138,$AG$22:$AI$62,3,0),1),15,0)</f>
        <v>#N/A</v>
      </c>
      <c r="AX138" s="100" t="e">
        <f ca="1">VLOOKUP($AE$134,INDIRECT(VLOOKUP(AF138,$AG$22:$AI$62,3,0),1),16,0)</f>
        <v>#N/A</v>
      </c>
      <c r="AY138" s="100" t="e">
        <f ca="1">VLOOKUP($AE$134,INDIRECT(VLOOKUP(AF138,$AG$22:$AI$62,3,0),1),17,0)</f>
        <v>#N/A</v>
      </c>
      <c r="AZ138" s="100" t="e">
        <f ca="1">VLOOKUP($AE$134,INDIRECT(VLOOKUP(AF138,$AG$22:$AI$62,3,0),1),18,0)</f>
        <v>#N/A</v>
      </c>
      <c r="BA138" s="100" t="e">
        <f ca="1">VLOOKUP($AE$134,INDIRECT(VLOOKUP(AF138,$AG$22:$AI$62,3,0),1),19,0)</f>
        <v>#N/A</v>
      </c>
      <c r="BB138" s="100" t="e">
        <f ca="1">VLOOKUP($AE$134,INDIRECT(VLOOKUP(AF138,$AG$22:$AI$62,3,0),1),20,0)</f>
        <v>#N/A</v>
      </c>
      <c r="BC138" s="100" t="e">
        <f ca="1">VLOOKUP($AE$134,INDIRECT(VLOOKUP(AF138,$AG$22:$AI$62,3,0),1),21,0)</f>
        <v>#N/A</v>
      </c>
      <c r="BD138" s="100" t="e">
        <f ca="1">VLOOKUP($AE$134,INDIRECT(VLOOKUP(AF138,$AG$22:$AI$62,3,0),1),22,0)</f>
        <v>#N/A</v>
      </c>
      <c r="BE138" s="100" t="e">
        <f ca="1">VLOOKUP($AE$134,INDIRECT(VLOOKUP(AF138,$AG$22:$AI$62,3,0),1),23,0)</f>
        <v>#N/A</v>
      </c>
      <c r="BF138" s="100" t="e">
        <f ca="1">VLOOKUP($AE$134,INDIRECT(VLOOKUP(AF138,$AG$22:$AI$62,3,0),1),24,0)</f>
        <v>#N/A</v>
      </c>
      <c r="BG138" s="100" t="e">
        <f ca="1">VLOOKUP($AE$134,INDIRECT(VLOOKUP(AF138,$AG$22:$AI$62,3,0),1),25,0)</f>
        <v>#N/A</v>
      </c>
      <c r="BH138" s="100" t="e">
        <f ca="1">VLOOKUP($AE$134,INDIRECT(VLOOKUP(AF138,$AG$22:$AI$62,3,0),1),26,0)</f>
        <v>#N/A</v>
      </c>
      <c r="BI138" s="100" t="e">
        <f ca="1">VLOOKUP($AE$134,INDIRECT(VLOOKUP(AF138,$AG$22:$AI$62,3,0),1),27,0)</f>
        <v>#N/A</v>
      </c>
      <c r="BJ138" s="100" t="e">
        <f ca="1">VLOOKUP($AE$134,INDIRECT(VLOOKUP(AF138,$AG$22:$AI$62,3,0),1),28,0)</f>
        <v>#N/A</v>
      </c>
      <c r="BK138" s="100" t="e">
        <f ca="1">VLOOKUP($AE$134,INDIRECT(VLOOKUP(AF138,$AG$22:$AI$62,3,0),1),29,0)</f>
        <v>#N/A</v>
      </c>
    </row>
    <row r="139" spans="1:69" ht="15" thickBot="1" x14ac:dyDescent="0.35">
      <c r="A139" s="128"/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  <c r="Z139" s="128"/>
      <c r="AA139" s="128"/>
      <c r="AB139" s="128"/>
      <c r="AC139" s="128"/>
      <c r="AF139" s="89"/>
      <c r="AG139" s="90"/>
      <c r="AH139" s="102"/>
      <c r="AI139" s="92"/>
      <c r="AJ139" t="e">
        <f t="shared" ref="AJ139" ca="1" si="747">IF(AI138&gt;AJ138,AJ138,AI138)</f>
        <v>#N/A</v>
      </c>
      <c r="AK139" s="84" t="e">
        <f t="shared" ref="AK139" ca="1" si="748">IF($AI138&gt;AK138,AK138-AJ138,IF($AI138&lt;AJ138,0,$AI138-AJ138))</f>
        <v>#N/A</v>
      </c>
      <c r="AL139" s="84" t="e">
        <f t="shared" ref="AL139" ca="1" si="749">IF($AI138&gt;AL138,AL138-AK138,IF($AI138&lt;AK138,0,$AI138-AK138))</f>
        <v>#N/A</v>
      </c>
      <c r="AM139" s="84" t="e">
        <f t="shared" ref="AM139" ca="1" si="750">IF($AI138&gt;AM138,AM138-AL138,IF($AI138&lt;AL138,0,$AI138-AL138))</f>
        <v>#N/A</v>
      </c>
      <c r="AN139" s="84" t="e">
        <f t="shared" ref="AN139" ca="1" si="751">IF($AI138&gt;AN138,AN138-AM138,IF($AI138&lt;AM138,0,$AI138-AM138))</f>
        <v>#N/A</v>
      </c>
      <c r="AO139" s="84" t="e">
        <f t="shared" ref="AO139" ca="1" si="752">AO138*AJ139</f>
        <v>#N/A</v>
      </c>
      <c r="AP139" s="84" t="e">
        <f t="shared" ref="AP139" ca="1" si="753">AP138*AK139</f>
        <v>#N/A</v>
      </c>
      <c r="AQ139" s="84" t="e">
        <f t="shared" ref="AQ139" ca="1" si="754">AQ138*AL139</f>
        <v>#N/A</v>
      </c>
      <c r="AR139" s="84" t="e">
        <f t="shared" ref="AR139" ca="1" si="755">AR138*AM139</f>
        <v>#N/A</v>
      </c>
      <c r="AS139" s="84" t="e">
        <f t="shared" ref="AS139" ca="1" si="756">AS138*AN139</f>
        <v>#N/A</v>
      </c>
      <c r="AT139" s="117" t="e">
        <f ca="1">ROUND(($AH138-$AG138),0)*(AT138/365)*$H$74</f>
        <v>#VALUE!</v>
      </c>
      <c r="AU139" s="115" t="e">
        <f ca="1">ROUND(($AH138-$AG138),0)*(AU138/365)*$AW$65*$H$74</f>
        <v>#VALUE!</v>
      </c>
      <c r="AV139" s="115" t="e">
        <f ca="1">ROUND(($AH138-$AG138),0)*(AV138/365)*$AX$65*$H$74</f>
        <v>#VALUE!</v>
      </c>
      <c r="AW139" s="115" t="e">
        <f t="shared" ref="AW139" ca="1" si="757">AW138*$AI138*$AW$65</f>
        <v>#N/A</v>
      </c>
      <c r="AX139" s="115" t="e">
        <f t="shared" ref="AX139" ca="1" si="758">AX138*$AI138*$AX$65</f>
        <v>#N/A</v>
      </c>
      <c r="AY139" s="115" t="e">
        <f t="shared" ref="AY139" ca="1" si="759">AY138*AJ139</f>
        <v>#N/A</v>
      </c>
      <c r="AZ139" s="115" t="e">
        <f t="shared" ref="AZ139" ca="1" si="760">AZ138*AK139</f>
        <v>#N/A</v>
      </c>
      <c r="BA139" s="115" t="e">
        <f t="shared" ref="BA139" ca="1" si="761">BA138*AL139</f>
        <v>#N/A</v>
      </c>
      <c r="BB139" s="115" t="e">
        <f t="shared" ref="BB139" ca="1" si="762">BB138*AM139</f>
        <v>#N/A</v>
      </c>
      <c r="BC139" s="115" t="e">
        <f t="shared" ref="BC139" ca="1" si="763">BC138*AN139</f>
        <v>#N/A</v>
      </c>
      <c r="BD139" s="117" t="e">
        <f ca="1">ROUND(($AH138-$AG138),0)*(BD138/365)*$H$74</f>
        <v>#VALUE!</v>
      </c>
      <c r="BE139" s="117" t="e">
        <f ca="1">ROUND(($AH138-$AG138),0)*(BE138/365)*$AW$65*$H$74</f>
        <v>#VALUE!</v>
      </c>
      <c r="BF139" s="117" t="e">
        <f ca="1">ROUND(($AH138-$AG138),0)*(BF138/365)*$AX$65*$H$74</f>
        <v>#VALUE!</v>
      </c>
      <c r="BG139" s="115" t="e">
        <f t="shared" ref="BG139" ca="1" si="764">BG138*$AI138*$AW$65</f>
        <v>#N/A</v>
      </c>
      <c r="BH139" s="115" t="e">
        <f t="shared" ref="BH139" ca="1" si="765">BH138*$AI138*$AX$65</f>
        <v>#N/A</v>
      </c>
      <c r="BI139" t="e">
        <f t="shared" ref="BI139" ca="1" si="766">$AI138*BI138*$BI$65</f>
        <v>#VALUE!</v>
      </c>
      <c r="BJ139" t="e">
        <f t="shared" ref="BJ139" ca="1" si="767">$AI138*BJ138*$BJ$65</f>
        <v>#VALUE!</v>
      </c>
      <c r="BK139" t="e">
        <f t="shared" ref="BK139" ca="1" si="768">IF(AF138&gt;2019,$AI138*BK138*$BK$65,$AI138*BK138*1)</f>
        <v>#VALUE!</v>
      </c>
      <c r="BM139" s="115">
        <f t="shared" ref="BM139" ca="1" si="769">IFERROR(SUM(AO139:AS139,AY139:BC139),0)</f>
        <v>0</v>
      </c>
      <c r="BN139" s="115">
        <f t="shared" ref="BN139" ca="1" si="770">IFERROR(SUM(AW139,BG139),0)</f>
        <v>0</v>
      </c>
      <c r="BO139" s="115">
        <f t="shared" ref="BO139" ca="1" si="771">IFERROR(SUM(AX139,BH139),0)</f>
        <v>0</v>
      </c>
      <c r="BP139" s="115">
        <f t="shared" ref="BP139" ca="1" si="772">IFERROR(SUM(AT139:AV139,BD139:BF139),0)</f>
        <v>0</v>
      </c>
      <c r="BQ139" s="115">
        <f t="shared" ref="BQ139" ca="1" si="773">IFERROR(SUM(BI139:BK139),0)</f>
        <v>0</v>
      </c>
    </row>
    <row r="140" spans="1:69" ht="15" thickTop="1" x14ac:dyDescent="0.3">
      <c r="A140" s="128"/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  <c r="AA140" s="128"/>
      <c r="AB140" s="128"/>
      <c r="AC140" s="128"/>
      <c r="AD140" s="96"/>
      <c r="AF140" s="89" t="str">
        <f t="shared" ref="AF140" si="774">IF($AF$66&gt;2,AF138+1,"")</f>
        <v/>
      </c>
      <c r="AG140" s="90" t="str">
        <f t="shared" ref="AG140" si="775">IF(AF140="","",CONCATENATE("01/01/",AF140))</f>
        <v/>
      </c>
      <c r="AH140" s="102" t="str">
        <f>IF(AF142="",IF(AF140="","",$L$30),(CONCATENATE("31/12/",AF140)))</f>
        <v/>
      </c>
      <c r="AI140" s="92" t="str">
        <f>IF(AF140&lt;&gt;"",$K$74/($L$30-$J$30)*(AH140-AG140),"")</f>
        <v/>
      </c>
      <c r="AJ140" s="100" t="e">
        <f ca="1">IF($AB$134=1,IF($J$74&gt;6,ROUND(VLOOKUP($AE$134,INDIRECT(VLOOKUP($AF140,$AG$22:$AI$62,3,0),1),2,0)/365*($AH140-$AG140+1)/6*$J$74,0),ROUND(VLOOKUP($AE$134,INDIRECT(VLOOKUP($AF140,$AG$22:$AI$62,3,0),1),2,0)/365*($AH140-$AG140+1),0)),ROUND(VLOOKUP($AE$134,INDIRECT(VLOOKUP($AF140,$AG$22:$AI$62,3,0),1),2,0)/365*($AH140-$AG140+1),0)*$H$74)</f>
        <v>#N/A</v>
      </c>
      <c r="AK140" s="100" t="e">
        <f ca="1">IF($AB$134=1,IF($J$74&gt;6,ROUND(VLOOKUP($AE$134,INDIRECT(VLOOKUP($AF140,$AG$22:$AI$62,3,0),1),3,0)/365*($AH140-$AG140+1)/6*$J$74,0),ROUND(VLOOKUP($AE$134,INDIRECT(VLOOKUP($AF140,$AG$22:$AI$62,3,0),1),3,0)/365*($AH140-$AG140+1),0)),ROUND(VLOOKUP($AE$134,INDIRECT(VLOOKUP($AF140,$AG$22:$AI$62,3,0),1),3,0)/365*($AH140-$AG140+1),0)*$H$74)</f>
        <v>#N/A</v>
      </c>
      <c r="AL140" s="100" t="e">
        <f ca="1">IF($AB$134=1,IF($J$74&gt;6,ROUND(VLOOKUP($AE$134,INDIRECT(VLOOKUP($AF140,$AG$22:$AI$62,3,0),1),4,0)/365*($AH140-$AG140+1)/6*$J$74,0),ROUND(VLOOKUP($AE$134,INDIRECT(VLOOKUP($AF140,$AG$22:$AI$62,3,0),1),4,0)/365*($AH140-$AG140+1),0)),ROUND(VLOOKUP($AE$134,INDIRECT(VLOOKUP($AF140,$AG$22:$AI$62,3,0),1),4,0)/365*($AH140-$AG140+1),0)*$H$74)</f>
        <v>#N/A</v>
      </c>
      <c r="AM140" s="100" t="e">
        <f ca="1">IF($AB$134=1,IF($J$74&gt;6,ROUND(VLOOKUP($AE$134,INDIRECT(VLOOKUP($AF140,$AG$22:$AI$62,3,0),1),5,0)/365*($AH140-$AG140+1)/6*$J$74,0),ROUND(VLOOKUP($AE$134,INDIRECT(VLOOKUP($AF140,$AG$22:$AI$62,3,0),1),5,0)/365*($AH140-$AG140+1),0)),ROUND(VLOOKUP($AE$134,INDIRECT(VLOOKUP($AF140,$AG$22:$AI$62,3,0),1),5,0)/365*($AH140-$AG140+1),0)*$H$74)</f>
        <v>#N/A</v>
      </c>
      <c r="AN140" s="100" t="e">
        <f ca="1">IF($AB$134=1,IF($J$74&gt;6,ROUND(VLOOKUP($AE$134,INDIRECT(VLOOKUP($AF140,$AG$22:$AI$62,3,0),1),6,0)/365*($AH140-$AG140+1)/6*$J$74,0),ROUND(VLOOKUP($AE$134,INDIRECT(VLOOKUP($AF140,$AG$22:$AI$62,3,0),1),6,0)/365*($AH140-$AG140+1),0)),ROUND(VLOOKUP($AE$134,INDIRECT(VLOOKUP($AF140,$AG$22:$AI$62,3,0),1),6,0)/365*($AH140-$AG140+1),0)*$H$74)</f>
        <v>#N/A</v>
      </c>
      <c r="AO140" s="100" t="e">
        <f ca="1">VLOOKUP($AE$134,INDIRECT(VLOOKUP(AF140,$AG$22:$AI$62,3,0),1),7,0)</f>
        <v>#N/A</v>
      </c>
      <c r="AP140" s="100" t="e">
        <f ca="1">VLOOKUP($AE$134,INDIRECT(VLOOKUP(AF140,$AG$22:$AI$62,3,0),1),8,0)</f>
        <v>#N/A</v>
      </c>
      <c r="AQ140" s="100" t="e">
        <f ca="1">VLOOKUP($AE$134,INDIRECT(VLOOKUP(AF140,$AG$22:$AI$62,3,0),1),9,0)</f>
        <v>#N/A</v>
      </c>
      <c r="AR140" s="100" t="e">
        <f ca="1">VLOOKUP($AE$134,INDIRECT(VLOOKUP(AF140,$AG$22:$AI$62,3,0),1),10,0)</f>
        <v>#N/A</v>
      </c>
      <c r="AS140" s="100" t="e">
        <f ca="1">VLOOKUP($AE$134,INDIRECT(VLOOKUP(AF140,$AG$22:$AI$62,3,0),1),11,0)</f>
        <v>#N/A</v>
      </c>
      <c r="AT140" s="100" t="e">
        <f ca="1">VLOOKUP($AE$134,INDIRECT(VLOOKUP(AF140,$AG$22:$AI$62,3,0),1),12,0)</f>
        <v>#N/A</v>
      </c>
      <c r="AU140" s="100" t="e">
        <f ca="1">VLOOKUP($AE$134,INDIRECT(VLOOKUP(AF140,$AG$22:$AI$62,3,0),1),13,0)</f>
        <v>#N/A</v>
      </c>
      <c r="AV140" s="100" t="e">
        <f ca="1">VLOOKUP($AE$134,INDIRECT(VLOOKUP(AF140,$AG$22:$AI$62,3,0),1),14,0)</f>
        <v>#N/A</v>
      </c>
      <c r="AW140" s="100" t="e">
        <f ca="1">VLOOKUP($AE$134,INDIRECT(VLOOKUP(AF140,$AG$22:$AI$62,3,0),1),15,0)</f>
        <v>#N/A</v>
      </c>
      <c r="AX140" s="100" t="e">
        <f ca="1">VLOOKUP($AE$134,INDIRECT(VLOOKUP(AF140,$AG$22:$AI$62,3,0),1),16,0)</f>
        <v>#N/A</v>
      </c>
      <c r="AY140" s="100" t="e">
        <f ca="1">VLOOKUP($AE$134,INDIRECT(VLOOKUP(AF140,$AG$22:$AI$62,3,0),1),17,0)</f>
        <v>#N/A</v>
      </c>
      <c r="AZ140" s="100" t="e">
        <f ca="1">VLOOKUP($AE$134,INDIRECT(VLOOKUP(AF140,$AG$22:$AI$62,3,0),1),18,0)</f>
        <v>#N/A</v>
      </c>
      <c r="BA140" s="100" t="e">
        <f ca="1">VLOOKUP($AE$134,INDIRECT(VLOOKUP(AF140,$AG$22:$AI$62,3,0),1),19,0)</f>
        <v>#N/A</v>
      </c>
      <c r="BB140" s="100" t="e">
        <f ca="1">VLOOKUP($AE$134,INDIRECT(VLOOKUP(AF140,$AG$22:$AI$62,3,0),1),20,0)</f>
        <v>#N/A</v>
      </c>
      <c r="BC140" s="100" t="e">
        <f ca="1">VLOOKUP($AE$134,INDIRECT(VLOOKUP(AF140,$AG$22:$AI$62,3,0),1),21,0)</f>
        <v>#N/A</v>
      </c>
      <c r="BD140" s="100" t="e">
        <f ca="1">VLOOKUP($AE$134,INDIRECT(VLOOKUP(AF140,$AG$22:$AI$62,3,0),1),22,0)</f>
        <v>#N/A</v>
      </c>
      <c r="BE140" s="100" t="e">
        <f ca="1">VLOOKUP($AE$134,INDIRECT(VLOOKUP(AF140,$AG$22:$AI$62,3,0),1),23,0)</f>
        <v>#N/A</v>
      </c>
      <c r="BF140" s="100" t="e">
        <f ca="1">VLOOKUP($AE$134,INDIRECT(VLOOKUP(AF140,$AG$22:$AI$62,3,0),1),24,0)</f>
        <v>#N/A</v>
      </c>
      <c r="BG140" s="100" t="e">
        <f ca="1">VLOOKUP($AE$134,INDIRECT(VLOOKUP(AF140,$AG$22:$AI$62,3,0),1),25,0)</f>
        <v>#N/A</v>
      </c>
      <c r="BH140" s="100" t="e">
        <f ca="1">VLOOKUP($AE$134,INDIRECT(VLOOKUP(AF140,$AG$22:$AI$62,3,0),1),26,0)</f>
        <v>#N/A</v>
      </c>
      <c r="BI140" s="100" t="e">
        <f ca="1">VLOOKUP($AE$134,INDIRECT(VLOOKUP(AF140,$AG$22:$AI$62,3,0),1),27,0)</f>
        <v>#N/A</v>
      </c>
      <c r="BJ140" s="100" t="e">
        <f ca="1">VLOOKUP($AE$134,INDIRECT(VLOOKUP(AF140,$AG$22:$AI$62,3,0),1),28,0)</f>
        <v>#N/A</v>
      </c>
      <c r="BK140" s="100" t="e">
        <f ca="1">VLOOKUP($AE$134,INDIRECT(VLOOKUP(AF140,$AG$22:$AI$62,3,0),1),29,0)</f>
        <v>#N/A</v>
      </c>
    </row>
    <row r="141" spans="1:69" x14ac:dyDescent="0.3">
      <c r="A141" s="128"/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  <c r="Z141" s="128"/>
      <c r="AA141" s="128"/>
      <c r="AB141" s="128"/>
      <c r="AC141" s="128"/>
      <c r="AF141" s="89"/>
      <c r="AG141" s="90"/>
      <c r="AH141" s="102"/>
      <c r="AI141" s="92"/>
      <c r="AJ141" t="e">
        <f t="shared" ref="AJ141" ca="1" si="776">IF(AI140&gt;AJ140,AJ140,AI140)</f>
        <v>#N/A</v>
      </c>
      <c r="AK141" s="84" t="e">
        <f t="shared" ref="AK141" ca="1" si="777">IF($AI140&gt;AK140,AK140-AJ140,IF($AI140&lt;AJ140,0,$AI140-AJ140))</f>
        <v>#N/A</v>
      </c>
      <c r="AL141" s="84" t="e">
        <f t="shared" ref="AL141" ca="1" si="778">IF($AI140&gt;AL140,AL140-AK140,IF($AI140&lt;AK140,0,$AI140-AK140))</f>
        <v>#N/A</v>
      </c>
      <c r="AM141" s="84" t="e">
        <f t="shared" ref="AM141" ca="1" si="779">IF($AI140&gt;AM140,AM140-AL140,IF($AI140&lt;AL140,0,$AI140-AL140))</f>
        <v>#N/A</v>
      </c>
      <c r="AN141" s="84" t="e">
        <f t="shared" ref="AN141" ca="1" si="780">IF($AI140&gt;AN140,AN140-AM140,IF($AI140&lt;AM140,0,$AI140-AM140))</f>
        <v>#N/A</v>
      </c>
      <c r="AO141" s="84" t="e">
        <f t="shared" ref="AO141" ca="1" si="781">AO140*AJ141</f>
        <v>#N/A</v>
      </c>
      <c r="AP141" s="84" t="e">
        <f t="shared" ref="AP141" ca="1" si="782">AP140*AK141</f>
        <v>#N/A</v>
      </c>
      <c r="AQ141" s="84" t="e">
        <f t="shared" ref="AQ141" ca="1" si="783">AQ140*AL141</f>
        <v>#N/A</v>
      </c>
      <c r="AR141" s="84" t="e">
        <f t="shared" ref="AR141" ca="1" si="784">AR140*AM141</f>
        <v>#N/A</v>
      </c>
      <c r="AS141" s="84" t="e">
        <f t="shared" ref="AS141" ca="1" si="785">AS140*AN141</f>
        <v>#N/A</v>
      </c>
      <c r="AT141" s="117" t="e">
        <f ca="1">ROUND(($AH140-$AG140),0)*(AT140/365)*$H$74</f>
        <v>#VALUE!</v>
      </c>
      <c r="AU141" s="115" t="e">
        <f ca="1">ROUND(($AH140-$AG140),0)*(AU140/365)*$AW$65*$H$74</f>
        <v>#VALUE!</v>
      </c>
      <c r="AV141" s="115" t="e">
        <f ca="1">ROUND(($AH140-$AG140),0)*(AV140/365)*$AX$65*$H$74</f>
        <v>#VALUE!</v>
      </c>
      <c r="AW141" s="115" t="e">
        <f t="shared" ref="AW141" ca="1" si="786">AW140*$AI140*$AW$65</f>
        <v>#N/A</v>
      </c>
      <c r="AX141" s="115" t="e">
        <f t="shared" ref="AX141" ca="1" si="787">AX140*$AI140*$AX$65</f>
        <v>#N/A</v>
      </c>
      <c r="AY141" s="115" t="e">
        <f t="shared" ref="AY141" ca="1" si="788">AY140*AJ141</f>
        <v>#N/A</v>
      </c>
      <c r="AZ141" s="115" t="e">
        <f t="shared" ref="AZ141" ca="1" si="789">AZ140*AK141</f>
        <v>#N/A</v>
      </c>
      <c r="BA141" s="115" t="e">
        <f t="shared" ref="BA141" ca="1" si="790">BA140*AL141</f>
        <v>#N/A</v>
      </c>
      <c r="BB141" s="115" t="e">
        <f t="shared" ref="BB141" ca="1" si="791">BB140*AM141</f>
        <v>#N/A</v>
      </c>
      <c r="BC141" s="115" t="e">
        <f t="shared" ref="BC141" ca="1" si="792">BC140*AN141</f>
        <v>#N/A</v>
      </c>
      <c r="BD141" s="117" t="e">
        <f ca="1">ROUND(($AH140-$AG140),0)*(BD140/365)*$H$74</f>
        <v>#VALUE!</v>
      </c>
      <c r="BE141" s="117" t="e">
        <f ca="1">ROUND(($AH140-$AG140),0)*(BE140/365)*$AW$65*$H$74</f>
        <v>#VALUE!</v>
      </c>
      <c r="BF141" s="117" t="e">
        <f ca="1">ROUND(($AH140-$AG140),0)*(BF140/365)*$AX$65*$H$74</f>
        <v>#VALUE!</v>
      </c>
      <c r="BG141" s="115" t="e">
        <f t="shared" ref="BG141" ca="1" si="793">BG140*$AI140*$AW$65</f>
        <v>#N/A</v>
      </c>
      <c r="BH141" s="115" t="e">
        <f t="shared" ref="BH141" ca="1" si="794">BH140*$AI140*$AX$65</f>
        <v>#N/A</v>
      </c>
      <c r="BI141" t="e">
        <f t="shared" ref="BI141" ca="1" si="795">$AI140*BI140*$BI$65</f>
        <v>#VALUE!</v>
      </c>
      <c r="BJ141" t="e">
        <f t="shared" ref="BJ141" ca="1" si="796">$AI140*BJ140*$BJ$65</f>
        <v>#VALUE!</v>
      </c>
      <c r="BK141" t="e">
        <f t="shared" ref="BK141" ca="1" si="797">IF(AF140&gt;2019,$AI140*BK140*$BK$65,$AI140*BK140*1)</f>
        <v>#VALUE!</v>
      </c>
      <c r="BM141" s="115">
        <f t="shared" ref="BM141" ca="1" si="798">IFERROR(SUM(AO141:AS141,AY141:BC141),0)</f>
        <v>0</v>
      </c>
      <c r="BN141" s="115">
        <f t="shared" ref="BN141" ca="1" si="799">IFERROR(SUM(AW141,BG141),0)</f>
        <v>0</v>
      </c>
      <c r="BO141" s="115">
        <f t="shared" ref="BO141" ca="1" si="800">IFERROR(SUM(AX141,BH141),0)</f>
        <v>0</v>
      </c>
      <c r="BP141" s="115">
        <f t="shared" ref="BP141" ca="1" si="801">IFERROR(SUM(AT141:AV141,BD141:BF141),0)</f>
        <v>0</v>
      </c>
      <c r="BQ141" s="115">
        <f t="shared" ref="BQ141" ca="1" si="802">IFERROR(SUM(BI141:BK141),0)</f>
        <v>0</v>
      </c>
    </row>
    <row r="142" spans="1:69" x14ac:dyDescent="0.3">
      <c r="A142" s="128"/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  <c r="AA142" s="128"/>
      <c r="AB142" s="128"/>
      <c r="AC142" s="128"/>
      <c r="AF142" s="89" t="str">
        <f t="shared" ref="AF142" si="803">IF($AF$66&gt;3,AF140+1,"")</f>
        <v/>
      </c>
      <c r="AG142" s="90" t="str">
        <f t="shared" ref="AG142" si="804">IF(AF142="","",CONCATENATE("01/01/",AF142))</f>
        <v/>
      </c>
      <c r="AH142" s="102" t="str">
        <f>IF(AF144="",IF(AF142="","",$L$30),(CONCATENATE("31/12/",AF142)))</f>
        <v/>
      </c>
      <c r="AI142" s="92" t="str">
        <f>IF(AF142&lt;&gt;"",$K$74/($L$30-$J$30)*(AH142-AG142),"")</f>
        <v/>
      </c>
      <c r="AJ142" s="100" t="e">
        <f ca="1">IF($AB$134=1,IF($J$74&gt;6,ROUND(VLOOKUP($AE$134,INDIRECT(VLOOKUP($AF142,$AG$22:$AI$62,3,0),1),2,0)/365*($AH142-$AG142+1)/6*$J$74,0),ROUND(VLOOKUP($AE$134,INDIRECT(VLOOKUP($AF142,$AG$22:$AI$62,3,0),1),2,0)/365*($AH142-$AG142+1),0)),ROUND(VLOOKUP($AE$134,INDIRECT(VLOOKUP($AF142,$AG$22:$AI$62,3,0),1),2,0)/365*($AH142-$AG142+1),0)*$H$74)</f>
        <v>#N/A</v>
      </c>
      <c r="AK142" s="100" t="e">
        <f ca="1">IF($AB$134=1,IF($J$74&gt;6,ROUND(VLOOKUP($AE$134,INDIRECT(VLOOKUP($AF142,$AG$22:$AI$62,3,0),1),3,0)/365*($AH142-$AG142+1)/6*$J$74,0),ROUND(VLOOKUP($AE$134,INDIRECT(VLOOKUP($AF142,$AG$22:$AI$62,3,0),1),3,0)/365*($AH142-$AG142+1),0)),ROUND(VLOOKUP($AE$134,INDIRECT(VLOOKUP($AF142,$AG$22:$AI$62,3,0),1),3,0)/365*($AH142-$AG142+1),0)*$H$74)</f>
        <v>#N/A</v>
      </c>
      <c r="AL142" s="100" t="e">
        <f ca="1">IF($AB$134=1,IF($J$74&gt;6,ROUND(VLOOKUP($AE$134,INDIRECT(VLOOKUP($AF142,$AG$22:$AI$62,3,0),1),4,0)/365*($AH142-$AG142+1)/6*$J$74,0),ROUND(VLOOKUP($AE$134,INDIRECT(VLOOKUP($AF142,$AG$22:$AI$62,3,0),1),4,0)/365*($AH142-$AG142+1),0)),ROUND(VLOOKUP($AE$134,INDIRECT(VLOOKUP($AF142,$AG$22:$AI$62,3,0),1),4,0)/365*($AH142-$AG142+1),0)*$H$74)</f>
        <v>#N/A</v>
      </c>
      <c r="AM142" s="100" t="e">
        <f ca="1">IF($AB$134=1,IF($J$74&gt;6,ROUND(VLOOKUP($AE$134,INDIRECT(VLOOKUP($AF142,$AG$22:$AI$62,3,0),1),5,0)/365*($AH142-$AG142+1)/6*$J$74,0),ROUND(VLOOKUP($AE$134,INDIRECT(VLOOKUP($AF142,$AG$22:$AI$62,3,0),1),5,0)/365*($AH142-$AG142+1),0)),ROUND(VLOOKUP($AE$134,INDIRECT(VLOOKUP($AF142,$AG$22:$AI$62,3,0),1),5,0)/365*($AH142-$AG142+1),0)*$H$74)</f>
        <v>#N/A</v>
      </c>
      <c r="AN142" s="100" t="e">
        <f ca="1">IF($AB$134=1,IF($J$74&gt;6,ROUND(VLOOKUP($AE$134,INDIRECT(VLOOKUP($AF142,$AG$22:$AI$62,3,0),1),6,0)/365*($AH142-$AG142+1)/6*$J$74,0),ROUND(VLOOKUP($AE$134,INDIRECT(VLOOKUP($AF142,$AG$22:$AI$62,3,0),1),6,0)/365*($AH142-$AG142+1),0)),ROUND(VLOOKUP($AE$134,INDIRECT(VLOOKUP($AF142,$AG$22:$AI$62,3,0),1),6,0)/365*($AH142-$AG142+1),0)*$H$74)</f>
        <v>#N/A</v>
      </c>
      <c r="AO142" s="100" t="e">
        <f ca="1">VLOOKUP($AE$134,INDIRECT(VLOOKUP(AF142,$AG$22:$AI$62,3,0),1),7,0)</f>
        <v>#N/A</v>
      </c>
      <c r="AP142" s="100" t="e">
        <f ca="1">VLOOKUP($AE$134,INDIRECT(VLOOKUP(AF142,$AG$22:$AI$62,3,0),1),8,0)</f>
        <v>#N/A</v>
      </c>
      <c r="AQ142" s="100" t="e">
        <f ca="1">VLOOKUP($AE$134,INDIRECT(VLOOKUP(AF142,$AG$22:$AI$62,3,0),1),9,0)</f>
        <v>#N/A</v>
      </c>
      <c r="AR142" s="100" t="e">
        <f ca="1">VLOOKUP($AE$134,INDIRECT(VLOOKUP(AF142,$AG$22:$AI$62,3,0),1),10,0)</f>
        <v>#N/A</v>
      </c>
      <c r="AS142" s="100" t="e">
        <f ca="1">VLOOKUP($AE$134,INDIRECT(VLOOKUP(AF142,$AG$22:$AI$62,3,0),1),11,0)</f>
        <v>#N/A</v>
      </c>
      <c r="AT142" s="100" t="e">
        <f ca="1">VLOOKUP($AE$134,INDIRECT(VLOOKUP(AF142,$AG$22:$AI$62,3,0),1),12,0)</f>
        <v>#N/A</v>
      </c>
      <c r="AU142" s="100" t="e">
        <f ca="1">VLOOKUP($AE$134,INDIRECT(VLOOKUP(AF142,$AG$22:$AI$62,3,0),1),13,0)</f>
        <v>#N/A</v>
      </c>
      <c r="AV142" s="100" t="e">
        <f ca="1">VLOOKUP($AE$134,INDIRECT(VLOOKUP(AF142,$AG$22:$AI$62,3,0),1),14,0)</f>
        <v>#N/A</v>
      </c>
      <c r="AW142" s="100" t="e">
        <f ca="1">VLOOKUP($AE$134,INDIRECT(VLOOKUP(AF142,$AG$22:$AI$62,3,0),1),15,0)</f>
        <v>#N/A</v>
      </c>
      <c r="AX142" s="100" t="e">
        <f ca="1">VLOOKUP($AE$134,INDIRECT(VLOOKUP(AF142,$AG$22:$AI$62,3,0),1),16,0)</f>
        <v>#N/A</v>
      </c>
      <c r="AY142" s="100" t="e">
        <f ca="1">VLOOKUP($AE$134,INDIRECT(VLOOKUP(AF142,$AG$22:$AI$62,3,0),1),17,0)</f>
        <v>#N/A</v>
      </c>
      <c r="AZ142" s="100" t="e">
        <f ca="1">VLOOKUP($AE$134,INDIRECT(VLOOKUP(AF142,$AG$22:$AI$62,3,0),1),18,0)</f>
        <v>#N/A</v>
      </c>
      <c r="BA142" s="100" t="e">
        <f ca="1">VLOOKUP($AE$134,INDIRECT(VLOOKUP(AF142,$AG$22:$AI$62,3,0),1),19,0)</f>
        <v>#N/A</v>
      </c>
      <c r="BB142" s="100" t="e">
        <f ca="1">VLOOKUP($AE$134,INDIRECT(VLOOKUP(AF142,$AG$22:$AI$62,3,0),1),20,0)</f>
        <v>#N/A</v>
      </c>
      <c r="BC142" s="100" t="e">
        <f ca="1">VLOOKUP($AE$134,INDIRECT(VLOOKUP(AF142,$AG$22:$AI$62,3,0),1),21,0)</f>
        <v>#N/A</v>
      </c>
      <c r="BD142" s="100" t="e">
        <f ca="1">VLOOKUP($AE$134,INDIRECT(VLOOKUP(AF142,$AG$22:$AI$62,3,0),1),22,0)</f>
        <v>#N/A</v>
      </c>
      <c r="BE142" s="100" t="e">
        <f ca="1">VLOOKUP($AE$134,INDIRECT(VLOOKUP(AF142,$AG$22:$AI$62,3,0),1),23,0)</f>
        <v>#N/A</v>
      </c>
      <c r="BF142" s="100" t="e">
        <f ca="1">VLOOKUP($AE$134,INDIRECT(VLOOKUP(AF142,$AG$22:$AI$62,3,0),1),24,0)</f>
        <v>#N/A</v>
      </c>
      <c r="BG142" s="100" t="e">
        <f ca="1">VLOOKUP($AE$134,INDIRECT(VLOOKUP(AF142,$AG$22:$AI$62,3,0),1),25,0)</f>
        <v>#N/A</v>
      </c>
      <c r="BH142" s="100" t="e">
        <f ca="1">VLOOKUP($AE$134,INDIRECT(VLOOKUP(AF142,$AG$22:$AI$62,3,0),1),26,0)</f>
        <v>#N/A</v>
      </c>
      <c r="BI142" s="100" t="e">
        <f ca="1">VLOOKUP($AE$134,INDIRECT(VLOOKUP(AF142,$AG$22:$AI$62,3,0),1),27,0)</f>
        <v>#N/A</v>
      </c>
      <c r="BJ142" s="100" t="e">
        <f ca="1">VLOOKUP($AE$134,INDIRECT(VLOOKUP(AF142,$AG$22:$AI$62,3,0),1),28,0)</f>
        <v>#N/A</v>
      </c>
      <c r="BK142" s="100" t="e">
        <f ca="1">VLOOKUP($AE$134,INDIRECT(VLOOKUP(AF142,$AG$22:$AI$62,3,0),1),29,0)</f>
        <v>#N/A</v>
      </c>
    </row>
    <row r="143" spans="1:69" x14ac:dyDescent="0.3">
      <c r="A143" s="128"/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  <c r="AA143" s="128"/>
      <c r="AB143" s="128"/>
      <c r="AC143" s="128"/>
      <c r="AF143" s="89"/>
      <c r="AG143" s="90"/>
      <c r="AH143" s="102"/>
      <c r="AI143" s="92"/>
      <c r="AJ143" t="e">
        <f t="shared" ref="AJ143" ca="1" si="805">IF(AI142&gt;AJ142,AJ142,AI142)</f>
        <v>#N/A</v>
      </c>
      <c r="AK143" s="84" t="e">
        <f t="shared" ref="AK143" ca="1" si="806">IF($AI142&gt;AK142,AK142-AJ142,IF($AI142&lt;AJ142,0,$AI142-AJ142))</f>
        <v>#N/A</v>
      </c>
      <c r="AL143" s="84" t="e">
        <f t="shared" ref="AL143" ca="1" si="807">IF($AI142&gt;AL142,AL142-AK142,IF($AI142&lt;AK142,0,$AI142-AK142))</f>
        <v>#N/A</v>
      </c>
      <c r="AM143" s="84" t="e">
        <f t="shared" ref="AM143" ca="1" si="808">IF($AI142&gt;AM142,AM142-AL142,IF($AI142&lt;AL142,0,$AI142-AL142))</f>
        <v>#N/A</v>
      </c>
      <c r="AN143" s="84" t="e">
        <f t="shared" ref="AN143" ca="1" si="809">IF($AI142&gt;AN142,AN142-AM142,IF($AI142&lt;AM142,0,$AI142-AM142))</f>
        <v>#N/A</v>
      </c>
      <c r="AO143" s="84" t="e">
        <f t="shared" ref="AO143" ca="1" si="810">AO142*AJ143</f>
        <v>#N/A</v>
      </c>
      <c r="AP143" s="84" t="e">
        <f t="shared" ref="AP143" ca="1" si="811">AP142*AK143</f>
        <v>#N/A</v>
      </c>
      <c r="AQ143" s="84" t="e">
        <f t="shared" ref="AQ143" ca="1" si="812">AQ142*AL143</f>
        <v>#N/A</v>
      </c>
      <c r="AR143" s="84" t="e">
        <f t="shared" ref="AR143" ca="1" si="813">AR142*AM143</f>
        <v>#N/A</v>
      </c>
      <c r="AS143" s="84" t="e">
        <f t="shared" ref="AS143" ca="1" si="814">AS142*AN143</f>
        <v>#N/A</v>
      </c>
      <c r="AT143" s="117" t="e">
        <f ca="1">ROUND(($AH142-$AG142),0)*(AT142/365)*$H$74</f>
        <v>#VALUE!</v>
      </c>
      <c r="AU143" s="115" t="e">
        <f ca="1">ROUND(($AH142-$AG142),0)*(AU142/365)*$AW$65*$H$74</f>
        <v>#VALUE!</v>
      </c>
      <c r="AV143" s="115" t="e">
        <f ca="1">ROUND(($AH142-$AG142),0)*(AV142/365)*$AX$65*$H$74</f>
        <v>#VALUE!</v>
      </c>
      <c r="AW143" s="115" t="e">
        <f t="shared" ref="AW143" ca="1" si="815">AW142*$AI142*$AW$65</f>
        <v>#N/A</v>
      </c>
      <c r="AX143" s="115" t="e">
        <f t="shared" ref="AX143" ca="1" si="816">AX142*$AI142*$AX$65</f>
        <v>#N/A</v>
      </c>
      <c r="AY143" s="115" t="e">
        <f t="shared" ref="AY143" ca="1" si="817">AY142*AJ143</f>
        <v>#N/A</v>
      </c>
      <c r="AZ143" s="115" t="e">
        <f t="shared" ref="AZ143" ca="1" si="818">AZ142*AK143</f>
        <v>#N/A</v>
      </c>
      <c r="BA143" s="115" t="e">
        <f t="shared" ref="BA143" ca="1" si="819">BA142*AL143</f>
        <v>#N/A</v>
      </c>
      <c r="BB143" s="115" t="e">
        <f t="shared" ref="BB143" ca="1" si="820">BB142*AM143</f>
        <v>#N/A</v>
      </c>
      <c r="BC143" s="115" t="e">
        <f t="shared" ref="BC143" ca="1" si="821">BC142*AN143</f>
        <v>#N/A</v>
      </c>
      <c r="BD143" s="117" t="e">
        <f ca="1">ROUND(($AH142-$AG142),0)*(BD142/365)*$H$74</f>
        <v>#VALUE!</v>
      </c>
      <c r="BE143" s="117" t="e">
        <f ca="1">ROUND(($AH142-$AG142),0)*(BE142/365)*$AW$65*$H$74</f>
        <v>#VALUE!</v>
      </c>
      <c r="BF143" s="117" t="e">
        <f ca="1">ROUND(($AH142-$AG142),0)*(BF142/365)*$AX$65*$H$74</f>
        <v>#VALUE!</v>
      </c>
      <c r="BG143" s="115" t="e">
        <f t="shared" ref="BG143" ca="1" si="822">BG142*$AI142*$AW$65</f>
        <v>#N/A</v>
      </c>
      <c r="BH143" s="115" t="e">
        <f t="shared" ref="BH143" ca="1" si="823">BH142*$AI142*$AX$65</f>
        <v>#N/A</v>
      </c>
      <c r="BI143" t="e">
        <f t="shared" ref="BI143" ca="1" si="824">$AI142*BI142*$BI$65</f>
        <v>#VALUE!</v>
      </c>
      <c r="BJ143" t="e">
        <f t="shared" ref="BJ143" ca="1" si="825">$AI142*BJ142*$BJ$65</f>
        <v>#VALUE!</v>
      </c>
      <c r="BK143" t="e">
        <f t="shared" ref="BK143" ca="1" si="826">IF(AF142&gt;2019,$AI142*BK142*$BK$65,$AI142*BK142*1)</f>
        <v>#VALUE!</v>
      </c>
      <c r="BM143" s="115">
        <f t="shared" ref="BM143" ca="1" si="827">IFERROR(SUM(AO143:AS143,AY143:BC143),0)</f>
        <v>0</v>
      </c>
      <c r="BN143" s="115">
        <f t="shared" ref="BN143" ca="1" si="828">IFERROR(SUM(AW143,BG143),0)</f>
        <v>0</v>
      </c>
      <c r="BO143" s="115">
        <f t="shared" ref="BO143" ca="1" si="829">IFERROR(SUM(AX143,BH143),0)</f>
        <v>0</v>
      </c>
      <c r="BP143" s="115">
        <f t="shared" ref="BP143" ca="1" si="830">IFERROR(SUM(AT143:AV143,BD143:BF143),0)</f>
        <v>0</v>
      </c>
      <c r="BQ143" s="115">
        <f t="shared" ref="BQ143" ca="1" si="831">IFERROR(SUM(BI143:BK143),0)</f>
        <v>0</v>
      </c>
    </row>
    <row r="144" spans="1:69" ht="15" thickBot="1" x14ac:dyDescent="0.35">
      <c r="A144" s="128"/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  <c r="Y144" s="128"/>
      <c r="Z144" s="128"/>
      <c r="AA144" s="128"/>
      <c r="AB144" s="128"/>
      <c r="AC144" s="128"/>
      <c r="AF144" s="89"/>
      <c r="AG144" s="90"/>
      <c r="AH144" s="102"/>
      <c r="AI144" s="92"/>
      <c r="AK144" s="84"/>
      <c r="AL144" s="84"/>
      <c r="AM144" s="84"/>
      <c r="AN144" s="84"/>
      <c r="AO144" s="84"/>
      <c r="AP144" s="84"/>
      <c r="AQ144" s="84"/>
      <c r="AR144" s="84"/>
      <c r="AS144" s="84"/>
      <c r="AT144" s="117"/>
      <c r="AU144" s="115"/>
      <c r="AV144" s="115"/>
      <c r="AW144" s="115"/>
      <c r="AX144" s="115"/>
      <c r="AY144" s="115"/>
      <c r="AZ144" s="115"/>
      <c r="BA144" s="115"/>
      <c r="BB144" s="115"/>
      <c r="BC144" s="115"/>
      <c r="BD144" s="117"/>
      <c r="BE144" s="117"/>
      <c r="BF144" s="117"/>
      <c r="BG144" s="115"/>
      <c r="BH144" s="115"/>
      <c r="BM144" s="115"/>
      <c r="BN144" s="115"/>
      <c r="BO144" s="115"/>
      <c r="BP144" s="115"/>
      <c r="BQ144" s="115"/>
    </row>
    <row r="145" spans="1:69" ht="15" thickTop="1" x14ac:dyDescent="0.3">
      <c r="A145" s="128"/>
      <c r="B145" s="128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128"/>
      <c r="Y145" s="128"/>
      <c r="Z145" s="128"/>
      <c r="AA145" s="128"/>
      <c r="AB145" s="196">
        <f>IFERROR(FIND($AB$67,AD145,1),0)</f>
        <v>0</v>
      </c>
      <c r="AC145" s="196"/>
      <c r="AD145">
        <f>+I75</f>
        <v>0</v>
      </c>
      <c r="AE145" t="e">
        <f>VLOOKUP(I75,$AD$22:$AE$66,2,0)</f>
        <v>#N/A</v>
      </c>
      <c r="AF145" s="97">
        <f>YEAR($J$30)</f>
        <v>1900</v>
      </c>
      <c r="AG145" s="91">
        <f>$J$30</f>
        <v>0</v>
      </c>
      <c r="AH145" s="101">
        <f>IF(AF147="",$L$30,(CONCATENATE("31/12/",AF145)))</f>
        <v>0</v>
      </c>
      <c r="AI145" s="99" t="e">
        <f>IF(AF145&lt;&gt;"",$K$75/($L$30-$J$30)*(AH145-AG145),"")</f>
        <v>#DIV/0!</v>
      </c>
      <c r="AJ145" s="100" t="e">
        <f ca="1">IF($AB$145=1,IF($J$75&gt;6,ROUND(VLOOKUP($AE$145,INDIRECT(VLOOKUP($AF145,$AG$22:$AI$62,3,0),1),2,0)/365*($AH145-$AG145+1)/6*$J$75,0),ROUND(VLOOKUP($AE$145,INDIRECT(VLOOKUP($AF145,$AG$22:$AI$62,3,0),1),2,0)/365*($AH145-$AG145+1),0)),ROUND(VLOOKUP($AE$145,INDIRECT(VLOOKUP($AF145,$AG$22:$AI$62,3,0),1),2,0)/365*($AH145-$AG145+1),0)*$H$75)</f>
        <v>#N/A</v>
      </c>
      <c r="AK145" s="100" t="e">
        <f ca="1">IF($AB$145=1,IF($J$75&gt;6,ROUND(VLOOKUP($AE$145,INDIRECT(VLOOKUP($AF145,$AG$22:$AI$62,3,0),1),3,0)/365*($AH145-$AG145+1)/6*$J$75,0),ROUND(VLOOKUP($AE$145,INDIRECT(VLOOKUP($AF145,$AG$22:$AI$62,3,0),1),3,0)/365*($AH145-$AG145+1),0)),ROUND(VLOOKUP($AE$145,INDIRECT(VLOOKUP($AF145,$AG$22:$AI$62,3,0),1),3,0)/365*($AH145-$AG145+1),0)*$H$75)</f>
        <v>#N/A</v>
      </c>
      <c r="AL145" s="100" t="e">
        <f ca="1">IF($AB$145=1,IF($J$75&gt;6,ROUND(VLOOKUP($AE$145,INDIRECT(VLOOKUP($AF145,$AG$22:$AI$62,3,0),1),4,0)/365*($AH145-$AG145+1)/6*$J$75,0),ROUND(VLOOKUP($AE$145,INDIRECT(VLOOKUP($AF145,$AG$22:$AI$62,3,0),1),4,0)/365*($AH145-$AG145+1),0)),ROUND(VLOOKUP($AE$145,INDIRECT(VLOOKUP($AF145,$AG$22:$AI$62,3,0),1),4,0)/365*($AH145-$AG145+1),0)*$H$75)</f>
        <v>#N/A</v>
      </c>
      <c r="AM145" s="100" t="e">
        <f ca="1">IF($AB$145=1,IF($J$75&gt;6,ROUND(VLOOKUP($AE$145,INDIRECT(VLOOKUP($AF145,$AG$22:$AI$62,3,0),1),5,0)/365*($AH145-$AG145+1)/6*$J$75,0),ROUND(VLOOKUP($AE$145,INDIRECT(VLOOKUP($AF145,$AG$22:$AI$62,3,0),1),5,0)/365*($AH145-$AG145+1),0)),ROUND(VLOOKUP($AE$145,INDIRECT(VLOOKUP($AF145,$AG$22:$AI$62,3,0),1),5,0)/365*($AH145-$AG145+1),0)*$H$75)</f>
        <v>#N/A</v>
      </c>
      <c r="AN145" s="100" t="e">
        <f ca="1">IF($AB$145=1,IF($J$75&gt;6,ROUND(VLOOKUP($AE$145,INDIRECT(VLOOKUP($AF145,$AG$22:$AI$62,3,0),1),6,0)/365*($AH145-$AG145+1)/6*$J$75,0),ROUND(VLOOKUP($AE$145,INDIRECT(VLOOKUP($AF145,$AG$22:$AI$62,3,0),1),6,0)/365*($AH145-$AG145+1),0)),ROUND(VLOOKUP($AE$145,INDIRECT(VLOOKUP($AF145,$AG$22:$AI$62,3,0),1),6,0)/365*($AH145-$AG145+1),0)*$H$75)</f>
        <v>#N/A</v>
      </c>
      <c r="AO145" s="100" t="e">
        <f ca="1">VLOOKUP($AE$145,INDIRECT(VLOOKUP(AF145,$AG$22:$AI$62,3,0),1),7,0)</f>
        <v>#N/A</v>
      </c>
      <c r="AP145" s="100" t="e">
        <f ca="1">VLOOKUP($AE$145,INDIRECT(VLOOKUP(AF145,$AG$22:$AI$62,3,0),1),8,0)</f>
        <v>#N/A</v>
      </c>
      <c r="AQ145" s="100" t="e">
        <f ca="1">VLOOKUP($AE$145,INDIRECT(VLOOKUP(AF145,$AG$22:$AI$62,3,0),1),9,0)</f>
        <v>#N/A</v>
      </c>
      <c r="AR145" s="100" t="e">
        <f ca="1">VLOOKUP($AE$145,INDIRECT(VLOOKUP(AF145,$AG$22:$AI$62,3,0),1),10,0)</f>
        <v>#N/A</v>
      </c>
      <c r="AS145" s="100" t="e">
        <f ca="1">VLOOKUP($AE$145,INDIRECT(VLOOKUP(AF145,$AG$22:$AI$62,3,0),1),11,0)</f>
        <v>#N/A</v>
      </c>
      <c r="AT145" s="100" t="e">
        <f ca="1">VLOOKUP($AE$145,INDIRECT(VLOOKUP(AF145,$AG$22:$AI$62,3,0),1),12,0)</f>
        <v>#N/A</v>
      </c>
      <c r="AU145" s="100" t="e">
        <f ca="1">VLOOKUP($AE$145,INDIRECT(VLOOKUP(AF145,$AG$22:$AI$62,3,0),1),13,0)</f>
        <v>#N/A</v>
      </c>
      <c r="AV145" s="100" t="e">
        <f ca="1">VLOOKUP($AE$145,INDIRECT(VLOOKUP(AF145,$AG$22:$AI$62,3,0),1),14,0)</f>
        <v>#N/A</v>
      </c>
      <c r="AW145" s="100" t="e">
        <f ca="1">VLOOKUP($AE$145,INDIRECT(VLOOKUP(AF145,$AG$22:$AI$62,3,0),1),15,0)</f>
        <v>#N/A</v>
      </c>
      <c r="AX145" s="100" t="e">
        <f ca="1">VLOOKUP($AE$145,INDIRECT(VLOOKUP(AF145,$AG$22:$AI$62,3,0),1),16,0)</f>
        <v>#N/A</v>
      </c>
      <c r="AY145" s="100" t="e">
        <f ca="1">VLOOKUP($AE$145,INDIRECT(VLOOKUP(AF145,$AG$22:$AI$62,3,0),1),17,0)</f>
        <v>#N/A</v>
      </c>
      <c r="AZ145" s="100" t="e">
        <f ca="1">VLOOKUP($AE$145,INDIRECT(VLOOKUP(AF145,$AG$22:$AI$62,3,0),1),18,0)</f>
        <v>#N/A</v>
      </c>
      <c r="BA145" s="100" t="e">
        <f ca="1">VLOOKUP($AE$145,INDIRECT(VLOOKUP(AF145,$AG$22:$AI$62,3,0),1),19,0)</f>
        <v>#N/A</v>
      </c>
      <c r="BB145" s="100" t="e">
        <f ca="1">VLOOKUP($AE$145,INDIRECT(VLOOKUP(AF145,$AG$22:$AI$62,3,0),1),20,0)</f>
        <v>#N/A</v>
      </c>
      <c r="BC145" s="100" t="e">
        <f ca="1">VLOOKUP($AE$145,INDIRECT(VLOOKUP(AF145,$AG$22:$AI$62,3,0),1),21,0)</f>
        <v>#N/A</v>
      </c>
      <c r="BD145" s="100" t="e">
        <f ca="1">VLOOKUP($AE$145,INDIRECT(VLOOKUP(AF145,$AG$22:$AI$62,3,0),1),22,0)</f>
        <v>#N/A</v>
      </c>
      <c r="BE145" s="100" t="e">
        <f ca="1">VLOOKUP($AE$145,INDIRECT(VLOOKUP(AF145,$AG$22:$AI$62,3,0),1),23,0)</f>
        <v>#N/A</v>
      </c>
      <c r="BF145" s="100" t="e">
        <f ca="1">VLOOKUP($AE$145,INDIRECT(VLOOKUP(AF145,$AG$22:$AI$62,3,0),1),24,0)</f>
        <v>#N/A</v>
      </c>
      <c r="BG145" s="100" t="e">
        <f ca="1">VLOOKUP($AE$145,INDIRECT(VLOOKUP(AF145,$AG$22:$AI$62,3,0),1),25,0)</f>
        <v>#N/A</v>
      </c>
      <c r="BH145" s="100" t="e">
        <f ca="1">VLOOKUP($AE$145,INDIRECT(VLOOKUP(AF145,$AG$22:$AI$62,3,0),1),26,0)</f>
        <v>#N/A</v>
      </c>
      <c r="BI145" s="100" t="e">
        <f ca="1">VLOOKUP($AE$145,INDIRECT(VLOOKUP(AF145,$AG$22:$AI$62,3,0),1),27,0)</f>
        <v>#N/A</v>
      </c>
      <c r="BJ145" s="100" t="e">
        <f ca="1">VLOOKUP($AE$145,INDIRECT(VLOOKUP(AF145,$AG$22:$AI$62,3,0),1),28,0)</f>
        <v>#N/A</v>
      </c>
      <c r="BK145" s="100" t="e">
        <f ca="1">VLOOKUP($AE$145,INDIRECT(VLOOKUP(AF145,$AG$22:$AI$62,3,0),1),29,0)</f>
        <v>#N/A</v>
      </c>
    </row>
    <row r="146" spans="1:69" x14ac:dyDescent="0.3">
      <c r="A146" s="128"/>
      <c r="B146" s="128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28"/>
      <c r="W146" s="128"/>
      <c r="X146" s="128"/>
      <c r="Y146" s="128"/>
      <c r="Z146" s="128"/>
      <c r="AA146" s="128"/>
      <c r="AB146" s="128"/>
      <c r="AC146" s="128"/>
      <c r="AF146" s="89"/>
      <c r="AG146" s="90"/>
      <c r="AH146" s="102"/>
      <c r="AI146" s="92"/>
      <c r="AJ146" t="e">
        <f t="shared" ref="AJ146" ca="1" si="832">IF(AI145&gt;AJ145,AJ145,AI145)</f>
        <v>#DIV/0!</v>
      </c>
      <c r="AK146" s="84" t="e">
        <f t="shared" ref="AK146" ca="1" si="833">IF($AI145&gt;AK145,AK145-AJ145,IF($AI145&lt;AJ145,0,$AI145-AJ145))</f>
        <v>#DIV/0!</v>
      </c>
      <c r="AL146" s="84" t="e">
        <f t="shared" ref="AL146" ca="1" si="834">IF($AI145&gt;AL145,AL145-AK145,IF($AI145&lt;AK145,0,$AI145-AK145))</f>
        <v>#DIV/0!</v>
      </c>
      <c r="AM146" s="84" t="e">
        <f t="shared" ref="AM146" ca="1" si="835">IF($AI145&gt;AM145,AM145-AL145,IF($AI145&lt;AL145,0,$AI145-AL145))</f>
        <v>#DIV/0!</v>
      </c>
      <c r="AN146" s="84" t="e">
        <f t="shared" ref="AN146" ca="1" si="836">IF($AI145&gt;AN145,AN145-AM145,IF($AI145&lt;AM145,0,$AI145-AM145))</f>
        <v>#DIV/0!</v>
      </c>
      <c r="AO146" s="84" t="e">
        <f t="shared" ref="AO146" ca="1" si="837">AO145*AJ146</f>
        <v>#N/A</v>
      </c>
      <c r="AP146" s="84" t="e">
        <f t="shared" ref="AP146" ca="1" si="838">AP145*AK146</f>
        <v>#N/A</v>
      </c>
      <c r="AQ146" s="84" t="e">
        <f t="shared" ref="AQ146" ca="1" si="839">AQ145*AL146</f>
        <v>#N/A</v>
      </c>
      <c r="AR146" s="84" t="e">
        <f t="shared" ref="AR146" ca="1" si="840">AR145*AM146</f>
        <v>#N/A</v>
      </c>
      <c r="AS146" s="84" t="e">
        <f t="shared" ref="AS146" ca="1" si="841">AS145*AN146</f>
        <v>#N/A</v>
      </c>
      <c r="AT146" s="117" t="e">
        <f ca="1">ROUND(($AH145-$AG145+1),0)*(AT145/365)*$H$75</f>
        <v>#N/A</v>
      </c>
      <c r="AU146" s="115" t="e">
        <f ca="1">ROUND(($AH145-$AG145),0)*(AU145/365)*$AW$65*$H$75</f>
        <v>#N/A</v>
      </c>
      <c r="AV146" s="115" t="e">
        <f ca="1">ROUND(($AH145-$AG145),0)*(AV145/365)*$AX$65*$H$75</f>
        <v>#N/A</v>
      </c>
      <c r="AW146" s="115" t="e">
        <f t="shared" ref="AW146" ca="1" si="842">AW145*$AI145*$AW$65</f>
        <v>#N/A</v>
      </c>
      <c r="AX146" s="115" t="e">
        <f t="shared" ref="AX146" ca="1" si="843">AX145*$AI145*$AX$65</f>
        <v>#N/A</v>
      </c>
      <c r="AY146" s="115" t="e">
        <f t="shared" ref="AY146" ca="1" si="844">AY145*AJ146</f>
        <v>#N/A</v>
      </c>
      <c r="AZ146" s="115" t="e">
        <f t="shared" ref="AZ146" ca="1" si="845">AZ145*AK146</f>
        <v>#N/A</v>
      </c>
      <c r="BA146" s="115" t="e">
        <f t="shared" ref="BA146" ca="1" si="846">BA145*AL146</f>
        <v>#N/A</v>
      </c>
      <c r="BB146" s="115" t="e">
        <f t="shared" ref="BB146" ca="1" si="847">BB145*AM146</f>
        <v>#N/A</v>
      </c>
      <c r="BC146" s="115" t="e">
        <f t="shared" ref="BC146" ca="1" si="848">BC145*AN146</f>
        <v>#N/A</v>
      </c>
      <c r="BD146" s="117" t="e">
        <f ca="1">ROUND(($AH145-$AG145),0)*(BD145/365)*$H$75</f>
        <v>#N/A</v>
      </c>
      <c r="BE146" s="117" t="e">
        <f ca="1">ROUND(($AH145-$AG145),0)*(BE145/365)*$AW$65*$H$75</f>
        <v>#N/A</v>
      </c>
      <c r="BF146" s="117" t="e">
        <f ca="1">ROUND(($AH145-$AG145),0)*(BF145/365)*$AX$65*$H$75</f>
        <v>#N/A</v>
      </c>
      <c r="BG146" s="115" t="e">
        <f t="shared" ref="BG146" ca="1" si="849">BG145*$AI145*$AW$65</f>
        <v>#N/A</v>
      </c>
      <c r="BH146" s="115" t="e">
        <f t="shared" ref="BH146" ca="1" si="850">BH145*$AI145*$AX$65</f>
        <v>#N/A</v>
      </c>
      <c r="BI146" t="e">
        <f t="shared" ref="BI146" ca="1" si="851">$AI145*BI145*$BI$65</f>
        <v>#DIV/0!</v>
      </c>
      <c r="BJ146" t="e">
        <f t="shared" ref="BJ146" ca="1" si="852">$AI145*BJ145*$BJ$65</f>
        <v>#DIV/0!</v>
      </c>
      <c r="BK146" t="e">
        <f t="shared" ref="BK146" ca="1" si="853">IF(AF145&gt;2019,$AI145*BK145*$BK$65,$AI145*BK145*1)</f>
        <v>#DIV/0!</v>
      </c>
      <c r="BM146" s="115">
        <f t="shared" ref="BM146" ca="1" si="854">IFERROR(SUM(AO146:AS146,AY146:BC146),0)</f>
        <v>0</v>
      </c>
      <c r="BN146" s="115">
        <f t="shared" ref="BN146" ca="1" si="855">IFERROR(SUM(AW146,BG146),0)</f>
        <v>0</v>
      </c>
      <c r="BO146" s="115">
        <f t="shared" ref="BO146" ca="1" si="856">IFERROR(SUM(AX146,BH146),0)</f>
        <v>0</v>
      </c>
      <c r="BP146" s="115">
        <f t="shared" ref="BP146" ca="1" si="857">IFERROR(SUM(AT146:AV146,BD146:BF146),0)</f>
        <v>0</v>
      </c>
      <c r="BQ146" s="115">
        <f t="shared" ref="BQ146" ca="1" si="858">IFERROR(SUM(BI146:BK146),0)</f>
        <v>0</v>
      </c>
    </row>
    <row r="147" spans="1:69" x14ac:dyDescent="0.3">
      <c r="A147" s="128"/>
      <c r="B147" s="128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128"/>
      <c r="Y147" s="128"/>
      <c r="Z147" s="128"/>
      <c r="AA147" s="128"/>
      <c r="AB147" s="128"/>
      <c r="AC147" s="128"/>
      <c r="AF147" s="89" t="str">
        <f t="shared" ref="AF147" si="859">IF($AF$66&gt;0,AF145+1,"")</f>
        <v/>
      </c>
      <c r="AG147" s="90" t="str">
        <f t="shared" ref="AG147" si="860">IF(AF147="","",CONCATENATE("01/01/",AF147))</f>
        <v/>
      </c>
      <c r="AH147" s="102" t="str">
        <f>IF(AF149="",IF(AF147="","",$L$30),(CONCATENATE("31/12/",AF147)))</f>
        <v/>
      </c>
      <c r="AI147" s="92" t="str">
        <f>IF(AF147&lt;&gt;"",$K$75/($L$30-$J$30)*(AH147-AG147),"")</f>
        <v/>
      </c>
      <c r="AJ147" s="100" t="e">
        <f ca="1">IF($AB$145=1,IF($J$75&gt;6,ROUND(VLOOKUP($AE$145,INDIRECT(VLOOKUP($AF147,$AG$22:$AI$62,3,0),1),2,0)/365*($AH147-$AG147+1)/6*$J$75,0),ROUND(VLOOKUP($AE$145,INDIRECT(VLOOKUP($AF147,$AG$22:$AI$62,3,0),1),2,0)/365*($AH147-$AG147+1),0)),ROUND(VLOOKUP($AE$145,INDIRECT(VLOOKUP($AF147,$AG$22:$AI$62,3,0),1),2,0)/365*($AH147-$AG147+1),0)*$H$75)</f>
        <v>#N/A</v>
      </c>
      <c r="AK147" s="100" t="e">
        <f ca="1">IF($AB$145=1,IF($J$75&gt;6,ROUND(VLOOKUP($AE$145,INDIRECT(VLOOKUP($AF147,$AG$22:$AI$62,3,0),1),3,0)/365*($AH147-$AG147+1)/6*$J$75,0),ROUND(VLOOKUP($AE$145,INDIRECT(VLOOKUP($AF147,$AG$22:$AI$62,3,0),1),3,0)/365*($AH147-$AG147+1),0)),ROUND(VLOOKUP($AE$145,INDIRECT(VLOOKUP($AF147,$AG$22:$AI$62,3,0),1),3,0)/365*($AH147-$AG147+1),0)*$H$75)</f>
        <v>#N/A</v>
      </c>
      <c r="AL147" s="100" t="e">
        <f ca="1">IF($AB$145=1,IF($J$75&gt;6,ROUND(VLOOKUP($AE$145,INDIRECT(VLOOKUP($AF147,$AG$22:$AI$62,3,0),1),4,0)/365*($AH147-$AG147+1)/6*$J$75,0),ROUND(VLOOKUP($AE$145,INDIRECT(VLOOKUP($AF147,$AG$22:$AI$62,3,0),1),4,0)/365*($AH147-$AG147+1),0)),ROUND(VLOOKUP($AE$145,INDIRECT(VLOOKUP($AF147,$AG$22:$AI$62,3,0),1),4,0)/365*($AH147-$AG147+1),0)*$H$75)</f>
        <v>#N/A</v>
      </c>
      <c r="AM147" s="100" t="e">
        <f ca="1">IF($AB$145=1,IF($J$75&gt;6,ROUND(VLOOKUP($AE$145,INDIRECT(VLOOKUP($AF147,$AG$22:$AI$62,3,0),1),5,0)/365*($AH147-$AG147+1)/6*$J$75,0),ROUND(VLOOKUP($AE$145,INDIRECT(VLOOKUP($AF147,$AG$22:$AI$62,3,0),1),5,0)/365*($AH147-$AG147+1),0)),ROUND(VLOOKUP($AE$145,INDIRECT(VLOOKUP($AF147,$AG$22:$AI$62,3,0),1),5,0)/365*($AH147-$AG147+1),0)*$H$75)</f>
        <v>#N/A</v>
      </c>
      <c r="AN147" s="100" t="e">
        <f ca="1">IF($AB$145=1,IF($J$75&gt;6,ROUND(VLOOKUP($AE$145,INDIRECT(VLOOKUP($AF147,$AG$22:$AI$62,3,0),1),6,0)/365*($AH147-$AG147+1)/6*$J$75,0),ROUND(VLOOKUP($AE$145,INDIRECT(VLOOKUP($AF147,$AG$22:$AI$62,3,0),1),6,0)/365*($AH147-$AG147+1),0)),ROUND(VLOOKUP($AE$145,INDIRECT(VLOOKUP($AF147,$AG$22:$AI$62,3,0),1),6,0)/365*($AH147-$AG147+1),0)*$H$75)</f>
        <v>#N/A</v>
      </c>
      <c r="AO147" s="100" t="e">
        <f ca="1">VLOOKUP($AE$145,INDIRECT(VLOOKUP(AF147,$AG$22:$AI$62,3,0),1),7,0)</f>
        <v>#N/A</v>
      </c>
      <c r="AP147" s="100" t="e">
        <f ca="1">VLOOKUP($AE$145,INDIRECT(VLOOKUP(AF147,$AG$22:$AI$62,3,0),1),8,0)</f>
        <v>#N/A</v>
      </c>
      <c r="AQ147" s="100" t="e">
        <f ca="1">VLOOKUP($AE$145,INDIRECT(VLOOKUP(AF147,$AG$22:$AI$62,3,0),1),9,0)</f>
        <v>#N/A</v>
      </c>
      <c r="AR147" s="100" t="e">
        <f ca="1">VLOOKUP($AE$145,INDIRECT(VLOOKUP(AF147,$AG$22:$AI$62,3,0),1),10,0)</f>
        <v>#N/A</v>
      </c>
      <c r="AS147" s="100" t="e">
        <f ca="1">VLOOKUP($AE$145,INDIRECT(VLOOKUP(AF147,$AG$22:$AI$62,3,0),1),11,0)</f>
        <v>#N/A</v>
      </c>
      <c r="AT147" s="100" t="e">
        <f ca="1">VLOOKUP($AE$145,INDIRECT(VLOOKUP(AF147,$AG$22:$AI$62,3,0),1),12,0)</f>
        <v>#N/A</v>
      </c>
      <c r="AU147" s="100" t="e">
        <f ca="1">VLOOKUP($AE$145,INDIRECT(VLOOKUP(AF147,$AG$22:$AI$62,3,0),1),13,0)</f>
        <v>#N/A</v>
      </c>
      <c r="AV147" s="100" t="e">
        <f ca="1">VLOOKUP($AE$145,INDIRECT(VLOOKUP(AF147,$AG$22:$AI$62,3,0),1),14,0)</f>
        <v>#N/A</v>
      </c>
      <c r="AW147" s="100" t="e">
        <f ca="1">VLOOKUP($AE$145,INDIRECT(VLOOKUP(AF147,$AG$22:$AI$62,3,0),1),15,0)</f>
        <v>#N/A</v>
      </c>
      <c r="AX147" s="100" t="e">
        <f ca="1">VLOOKUP($AE$145,INDIRECT(VLOOKUP(AF147,$AG$22:$AI$62,3,0),1),16,0)</f>
        <v>#N/A</v>
      </c>
      <c r="AY147" s="100" t="e">
        <f ca="1">VLOOKUP($AE$145,INDIRECT(VLOOKUP(AF147,$AG$22:$AI$62,3,0),1),17,0)</f>
        <v>#N/A</v>
      </c>
      <c r="AZ147" s="100" t="e">
        <f ca="1">VLOOKUP($AE$145,INDIRECT(VLOOKUP(AF147,$AG$22:$AI$62,3,0),1),18,0)</f>
        <v>#N/A</v>
      </c>
      <c r="BA147" s="100" t="e">
        <f ca="1">VLOOKUP($AE$145,INDIRECT(VLOOKUP(AF147,$AG$22:$AI$62,3,0),1),19,0)</f>
        <v>#N/A</v>
      </c>
      <c r="BB147" s="100" t="e">
        <f ca="1">VLOOKUP($AE$145,INDIRECT(VLOOKUP(AF147,$AG$22:$AI$62,3,0),1),20,0)</f>
        <v>#N/A</v>
      </c>
      <c r="BC147" s="100" t="e">
        <f ca="1">VLOOKUP($AE$145,INDIRECT(VLOOKUP(AF147,$AG$22:$AI$62,3,0),1),21,0)</f>
        <v>#N/A</v>
      </c>
      <c r="BD147" s="100" t="e">
        <f ca="1">VLOOKUP($AE$145,INDIRECT(VLOOKUP(AF147,$AG$22:$AI$62,3,0),1),22,0)</f>
        <v>#N/A</v>
      </c>
      <c r="BE147" s="100" t="e">
        <f ca="1">VLOOKUP($AE$145,INDIRECT(VLOOKUP(AF147,$AG$22:$AI$62,3,0),1),23,0)</f>
        <v>#N/A</v>
      </c>
      <c r="BF147" s="100" t="e">
        <f ca="1">VLOOKUP($AE$145,INDIRECT(VLOOKUP(AF147,$AG$22:$AI$62,3,0),1),24,0)</f>
        <v>#N/A</v>
      </c>
      <c r="BG147" s="100" t="e">
        <f ca="1">VLOOKUP($AE$145,INDIRECT(VLOOKUP(AF147,$AG$22:$AI$62,3,0),1),25,0)</f>
        <v>#N/A</v>
      </c>
      <c r="BH147" s="100" t="e">
        <f ca="1">VLOOKUP($AE$145,INDIRECT(VLOOKUP(AF147,$AG$22:$AI$62,3,0),1),26,0)</f>
        <v>#N/A</v>
      </c>
      <c r="BI147" s="100" t="e">
        <f ca="1">VLOOKUP($AE$145,INDIRECT(VLOOKUP(AF147,$AG$22:$AI$62,3,0),1),27,0)</f>
        <v>#N/A</v>
      </c>
      <c r="BJ147" s="100" t="e">
        <f ca="1">VLOOKUP($AE$145,INDIRECT(VLOOKUP(AF147,$AG$22:$AI$62,3,0),1),28,0)</f>
        <v>#N/A</v>
      </c>
      <c r="BK147" s="100" t="e">
        <f ca="1">VLOOKUP($AE$145,INDIRECT(VLOOKUP(AF147,$AG$22:$AI$62,3,0),1),29,0)</f>
        <v>#N/A</v>
      </c>
    </row>
    <row r="148" spans="1:69" x14ac:dyDescent="0.3">
      <c r="A148" s="128"/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128"/>
      <c r="Y148" s="128"/>
      <c r="Z148" s="128"/>
      <c r="AA148" s="128"/>
      <c r="AB148" s="128"/>
      <c r="AC148" s="128"/>
      <c r="AF148" s="89"/>
      <c r="AG148" s="90"/>
      <c r="AH148" s="102"/>
      <c r="AI148" s="92"/>
      <c r="AJ148" t="e">
        <f t="shared" ref="AJ148" ca="1" si="861">IF(AI147&gt;AJ147,AJ147,AI147)</f>
        <v>#N/A</v>
      </c>
      <c r="AK148" s="84" t="e">
        <f t="shared" ref="AK148" ca="1" si="862">IF($AI147&gt;AK147,AK147-AJ147,IF($AI147&lt;AJ147,0,$AI147-AJ147))</f>
        <v>#N/A</v>
      </c>
      <c r="AL148" s="84" t="e">
        <f t="shared" ref="AL148" ca="1" si="863">IF($AI147&gt;AL147,AL147-AK147,IF($AI147&lt;AK147,0,$AI147-AK147))</f>
        <v>#N/A</v>
      </c>
      <c r="AM148" s="84" t="e">
        <f t="shared" ref="AM148" ca="1" si="864">IF($AI147&gt;AM147,AM147-AL147,IF($AI147&lt;AL147,0,$AI147-AL147))</f>
        <v>#N/A</v>
      </c>
      <c r="AN148" s="84" t="e">
        <f t="shared" ref="AN148" ca="1" si="865">IF($AI147&gt;AN147,AN147-AM147,IF($AI147&lt;AM147,0,$AI147-AM147))</f>
        <v>#N/A</v>
      </c>
      <c r="AO148" s="84" t="e">
        <f t="shared" ref="AO148" ca="1" si="866">AO147*AJ148</f>
        <v>#N/A</v>
      </c>
      <c r="AP148" s="84" t="e">
        <f t="shared" ref="AP148" ca="1" si="867">AP147*AK148</f>
        <v>#N/A</v>
      </c>
      <c r="AQ148" s="84" t="e">
        <f t="shared" ref="AQ148" ca="1" si="868">AQ147*AL148</f>
        <v>#N/A</v>
      </c>
      <c r="AR148" s="84" t="e">
        <f t="shared" ref="AR148" ca="1" si="869">AR147*AM148</f>
        <v>#N/A</v>
      </c>
      <c r="AS148" s="84" t="e">
        <f t="shared" ref="AS148" ca="1" si="870">AS147*AN148</f>
        <v>#N/A</v>
      </c>
      <c r="AT148" s="117" t="e">
        <f ca="1">ROUND(($AH147-$AG147+1),0)*(AT147/365)*$H$75</f>
        <v>#VALUE!</v>
      </c>
      <c r="AU148" s="115" t="e">
        <f ca="1">ROUND(($AH147-$AG147),0)*(AU147/365)*$AW$65*$H$75</f>
        <v>#VALUE!</v>
      </c>
      <c r="AV148" s="115" t="e">
        <f ca="1">ROUND(($AH147-$AG147),0)*(AV147/365)*$AX$65*$H$75</f>
        <v>#VALUE!</v>
      </c>
      <c r="AW148" s="115" t="e">
        <f t="shared" ref="AW148" ca="1" si="871">AW147*$AI147*$AW$65</f>
        <v>#N/A</v>
      </c>
      <c r="AX148" s="115" t="e">
        <f t="shared" ref="AX148" ca="1" si="872">AX147*$AI147*$AX$65</f>
        <v>#N/A</v>
      </c>
      <c r="AY148" s="115" t="e">
        <f t="shared" ref="AY148" ca="1" si="873">AY147*AJ148</f>
        <v>#N/A</v>
      </c>
      <c r="AZ148" s="115" t="e">
        <f t="shared" ref="AZ148" ca="1" si="874">AZ147*AK148</f>
        <v>#N/A</v>
      </c>
      <c r="BA148" s="115" t="e">
        <f t="shared" ref="BA148" ca="1" si="875">BA147*AL148</f>
        <v>#N/A</v>
      </c>
      <c r="BB148" s="115" t="e">
        <f t="shared" ref="BB148" ca="1" si="876">BB147*AM148</f>
        <v>#N/A</v>
      </c>
      <c r="BC148" s="115" t="e">
        <f t="shared" ref="BC148" ca="1" si="877">BC147*AN148</f>
        <v>#N/A</v>
      </c>
      <c r="BD148" s="117" t="e">
        <f ca="1">ROUND(($AH147-$AG147),0)*(BD147/365)*$H$75</f>
        <v>#VALUE!</v>
      </c>
      <c r="BE148" s="117" t="e">
        <f ca="1">ROUND(($AH147-$AG147),0)*(BE147/365)*$AW$65*$H$75</f>
        <v>#VALUE!</v>
      </c>
      <c r="BF148" s="117" t="e">
        <f ca="1">ROUND(($AH147-$AG147),0)*(BF147/365)*$AX$65*$H$75</f>
        <v>#VALUE!</v>
      </c>
      <c r="BG148" s="115" t="e">
        <f t="shared" ref="BG148" ca="1" si="878">BG147*$AI147*$AW$65</f>
        <v>#N/A</v>
      </c>
      <c r="BH148" s="115" t="e">
        <f t="shared" ref="BH148" ca="1" si="879">BH147*$AI147*$AX$65</f>
        <v>#N/A</v>
      </c>
      <c r="BI148" t="e">
        <f t="shared" ref="BI148" ca="1" si="880">$AI147*BI147*$BI$65</f>
        <v>#VALUE!</v>
      </c>
      <c r="BJ148" t="e">
        <f t="shared" ref="BJ148" ca="1" si="881">$AI147*BJ147*$BJ$65</f>
        <v>#VALUE!</v>
      </c>
      <c r="BK148" t="e">
        <f t="shared" ref="BK148" ca="1" si="882">IF(AF147&gt;2019,$AI147*BK147*$BK$65,$AI147*BK147*1)</f>
        <v>#VALUE!</v>
      </c>
      <c r="BM148" s="115">
        <f t="shared" ref="BM148" ca="1" si="883">IFERROR(SUM(AO148:AS148,AY148:BC148),0)</f>
        <v>0</v>
      </c>
      <c r="BN148" s="115">
        <f t="shared" ref="BN148" ca="1" si="884">IFERROR(SUM(AW148,BG148),0)</f>
        <v>0</v>
      </c>
      <c r="BO148" s="115">
        <f t="shared" ref="BO148" ca="1" si="885">IFERROR(SUM(AX148,BH148),0)</f>
        <v>0</v>
      </c>
      <c r="BP148" s="115">
        <f t="shared" ref="BP148" ca="1" si="886">IFERROR(SUM(AT148:AV148,BD148:BF148),0)</f>
        <v>0</v>
      </c>
      <c r="BQ148" s="115">
        <f t="shared" ref="BQ148" ca="1" si="887">IFERROR(SUM(BI148:BK148),0)</f>
        <v>0</v>
      </c>
    </row>
    <row r="149" spans="1:69" x14ac:dyDescent="0.3">
      <c r="A149" s="128"/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128"/>
      <c r="Y149" s="128"/>
      <c r="Z149" s="128"/>
      <c r="AA149" s="128"/>
      <c r="AB149" s="128"/>
      <c r="AC149" s="128"/>
      <c r="AF149" s="89" t="str">
        <f t="shared" ref="AF149" si="888">IF($AF$66&gt;1,AF147+1,"")</f>
        <v/>
      </c>
      <c r="AG149" s="90" t="str">
        <f t="shared" ref="AG149" si="889">IF(AF149="","",CONCATENATE("01/01/",AF149))</f>
        <v/>
      </c>
      <c r="AH149" s="102" t="str">
        <f>IF(AF151="",IF(AF149="","",$L$30),(CONCATENATE("31/12/",AF149)))</f>
        <v/>
      </c>
      <c r="AI149" s="92" t="str">
        <f>IF(AF149&lt;&gt;"",$K$75/($L$30-$J$30)*(AH149-AG149),"")</f>
        <v/>
      </c>
      <c r="AJ149" s="100" t="e">
        <f ca="1">IF($AB$145=1,IF($J$75&gt;6,ROUND(VLOOKUP($AE$145,INDIRECT(VLOOKUP($AF149,$AG$22:$AI$62,3,0),1),2,0)/365*($AH149-$AG149+1)/6*$J$75,0),ROUND(VLOOKUP($AE$145,INDIRECT(VLOOKUP($AF149,$AG$22:$AI$62,3,0),1),2,0)/365*($AH149-$AG149+1),0)),ROUND(VLOOKUP($AE$145,INDIRECT(VLOOKUP($AF149,$AG$22:$AI$62,3,0),1),2,0)/365*($AH149-$AG149+1),0)*$H$75)</f>
        <v>#N/A</v>
      </c>
      <c r="AK149" s="100" t="e">
        <f ca="1">IF($AB$145=1,IF($J$75&gt;6,ROUND(VLOOKUP($AE$145,INDIRECT(VLOOKUP($AF149,$AG$22:$AI$62,3,0),1),3,0)/365*($AH149-$AG149+1)/6*$J$75,0),ROUND(VLOOKUP($AE$145,INDIRECT(VLOOKUP($AF149,$AG$22:$AI$62,3,0),1),3,0)/365*($AH149-$AG149+1),0)),ROUND(VLOOKUP($AE$145,INDIRECT(VLOOKUP($AF149,$AG$22:$AI$62,3,0),1),3,0)/365*($AH149-$AG149+1),0)*$H$75)</f>
        <v>#N/A</v>
      </c>
      <c r="AL149" s="100" t="e">
        <f ca="1">IF($AB$145=1,IF($J$75&gt;6,ROUND(VLOOKUP($AE$145,INDIRECT(VLOOKUP($AF149,$AG$22:$AI$62,3,0),1),4,0)/365*($AH149-$AG149+1)/6*$J$75,0),ROUND(VLOOKUP($AE$145,INDIRECT(VLOOKUP($AF149,$AG$22:$AI$62,3,0),1),4,0)/365*($AH149-$AG149+1),0)),ROUND(VLOOKUP($AE$145,INDIRECT(VLOOKUP($AF149,$AG$22:$AI$62,3,0),1),4,0)/365*($AH149-$AG149+1),0)*$H$75)</f>
        <v>#N/A</v>
      </c>
      <c r="AM149" s="100" t="e">
        <f ca="1">IF($AB$145=1,IF($J$75&gt;6,ROUND(VLOOKUP($AE$145,INDIRECT(VLOOKUP($AF149,$AG$22:$AI$62,3,0),1),5,0)/365*($AH149-$AG149+1)/6*$J$75,0),ROUND(VLOOKUP($AE$145,INDIRECT(VLOOKUP($AF149,$AG$22:$AI$62,3,0),1),5,0)/365*($AH149-$AG149+1),0)),ROUND(VLOOKUP($AE$145,INDIRECT(VLOOKUP($AF149,$AG$22:$AI$62,3,0),1),5,0)/365*($AH149-$AG149+1),0)*$H$75)</f>
        <v>#N/A</v>
      </c>
      <c r="AN149" s="100" t="e">
        <f ca="1">IF($AB$145=1,IF($J$75&gt;6,ROUND(VLOOKUP($AE$145,INDIRECT(VLOOKUP($AF149,$AG$22:$AI$62,3,0),1),6,0)/365*($AH149-$AG149+1)/6*$J$75,0),ROUND(VLOOKUP($AE$145,INDIRECT(VLOOKUP($AF149,$AG$22:$AI$62,3,0),1),6,0)/365*($AH149-$AG149+1),0)),ROUND(VLOOKUP($AE$145,INDIRECT(VLOOKUP($AF149,$AG$22:$AI$62,3,0),1),6,0)/365*($AH149-$AG149+1),0)*$H$75)</f>
        <v>#N/A</v>
      </c>
      <c r="AO149" s="100" t="e">
        <f ca="1">VLOOKUP($AE$145,INDIRECT(VLOOKUP(AF149,$AG$22:$AI$62,3,0),1),7,0)</f>
        <v>#N/A</v>
      </c>
      <c r="AP149" s="100" t="e">
        <f ca="1">VLOOKUP($AE$145,INDIRECT(VLOOKUP(AF149,$AG$22:$AI$62,3,0),1),8,0)</f>
        <v>#N/A</v>
      </c>
      <c r="AQ149" s="100" t="e">
        <f ca="1">VLOOKUP($AE$145,INDIRECT(VLOOKUP(AF149,$AG$22:$AI$62,3,0),1),9,0)</f>
        <v>#N/A</v>
      </c>
      <c r="AR149" s="100" t="e">
        <f ca="1">VLOOKUP($AE$145,INDIRECT(VLOOKUP(AF149,$AG$22:$AI$62,3,0),1),10,0)</f>
        <v>#N/A</v>
      </c>
      <c r="AS149" s="100" t="e">
        <f ca="1">VLOOKUP($AE$145,INDIRECT(VLOOKUP(AF149,$AG$22:$AI$62,3,0),1),11,0)</f>
        <v>#N/A</v>
      </c>
      <c r="AT149" s="100" t="e">
        <f ca="1">VLOOKUP($AE$145,INDIRECT(VLOOKUP(AF149,$AG$22:$AI$62,3,0),1),12,0)</f>
        <v>#N/A</v>
      </c>
      <c r="AU149" s="100" t="e">
        <f ca="1">VLOOKUP($AE$145,INDIRECT(VLOOKUP(AF149,$AG$22:$AI$62,3,0),1),13,0)</f>
        <v>#N/A</v>
      </c>
      <c r="AV149" s="100" t="e">
        <f ca="1">VLOOKUP($AE$145,INDIRECT(VLOOKUP(AF149,$AG$22:$AI$62,3,0),1),14,0)</f>
        <v>#N/A</v>
      </c>
      <c r="AW149" s="100" t="e">
        <f ca="1">VLOOKUP($AE$145,INDIRECT(VLOOKUP(AF149,$AG$22:$AI$62,3,0),1),15,0)</f>
        <v>#N/A</v>
      </c>
      <c r="AX149" s="100" t="e">
        <f ca="1">VLOOKUP($AE$145,INDIRECT(VLOOKUP(AF149,$AG$22:$AI$62,3,0),1),16,0)</f>
        <v>#N/A</v>
      </c>
      <c r="AY149" s="100" t="e">
        <f ca="1">VLOOKUP($AE$145,INDIRECT(VLOOKUP(AF149,$AG$22:$AI$62,3,0),1),17,0)</f>
        <v>#N/A</v>
      </c>
      <c r="AZ149" s="100" t="e">
        <f ca="1">VLOOKUP($AE$145,INDIRECT(VLOOKUP(AF149,$AG$22:$AI$62,3,0),1),18,0)</f>
        <v>#N/A</v>
      </c>
      <c r="BA149" s="100" t="e">
        <f ca="1">VLOOKUP($AE$145,INDIRECT(VLOOKUP(AF149,$AG$22:$AI$62,3,0),1),19,0)</f>
        <v>#N/A</v>
      </c>
      <c r="BB149" s="100" t="e">
        <f ca="1">VLOOKUP($AE$145,INDIRECT(VLOOKUP(AF149,$AG$22:$AI$62,3,0),1),20,0)</f>
        <v>#N/A</v>
      </c>
      <c r="BC149" s="100" t="e">
        <f ca="1">VLOOKUP($AE$145,INDIRECT(VLOOKUP(AF149,$AG$22:$AI$62,3,0),1),21,0)</f>
        <v>#N/A</v>
      </c>
      <c r="BD149" s="100" t="e">
        <f ca="1">VLOOKUP($AE$145,INDIRECT(VLOOKUP(AF149,$AG$22:$AI$62,3,0),1),22,0)</f>
        <v>#N/A</v>
      </c>
      <c r="BE149" s="100" t="e">
        <f ca="1">VLOOKUP($AE$145,INDIRECT(VLOOKUP(AF149,$AG$22:$AI$62,3,0),1),23,0)</f>
        <v>#N/A</v>
      </c>
      <c r="BF149" s="100" t="e">
        <f ca="1">VLOOKUP($AE$145,INDIRECT(VLOOKUP(AF149,$AG$22:$AI$62,3,0),1),24,0)</f>
        <v>#N/A</v>
      </c>
      <c r="BG149" s="100" t="e">
        <f ca="1">VLOOKUP($AE$145,INDIRECT(VLOOKUP(AF149,$AG$22:$AI$62,3,0),1),25,0)</f>
        <v>#N/A</v>
      </c>
      <c r="BH149" s="100" t="e">
        <f ca="1">VLOOKUP($AE$145,INDIRECT(VLOOKUP(AF149,$AG$22:$AI$62,3,0),1),26,0)</f>
        <v>#N/A</v>
      </c>
      <c r="BI149" s="100" t="e">
        <f ca="1">VLOOKUP($AE$145,INDIRECT(VLOOKUP(AF149,$AG$22:$AI$62,3,0),1),27,0)</f>
        <v>#N/A</v>
      </c>
      <c r="BJ149" s="100" t="e">
        <f ca="1">VLOOKUP($AE$145,INDIRECT(VLOOKUP(AF149,$AG$22:$AI$62,3,0),1),28,0)</f>
        <v>#N/A</v>
      </c>
      <c r="BK149" s="100" t="e">
        <f ca="1">VLOOKUP($AE$145,INDIRECT(VLOOKUP(AF149,$AG$22:$AI$62,3,0),1),29,0)</f>
        <v>#N/A</v>
      </c>
    </row>
    <row r="150" spans="1:69" ht="15" thickBot="1" x14ac:dyDescent="0.35">
      <c r="A150" s="128"/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128"/>
      <c r="Y150" s="128"/>
      <c r="Z150" s="128"/>
      <c r="AA150" s="128"/>
      <c r="AB150" s="128"/>
      <c r="AC150" s="128"/>
      <c r="AF150" s="89"/>
      <c r="AG150" s="90"/>
      <c r="AH150" s="102"/>
      <c r="AI150" s="92"/>
      <c r="AJ150" t="e">
        <f t="shared" ref="AJ150" ca="1" si="890">IF(AI149&gt;AJ149,AJ149,AI149)</f>
        <v>#N/A</v>
      </c>
      <c r="AK150" s="84" t="e">
        <f t="shared" ref="AK150" ca="1" si="891">IF($AI149&gt;AK149,AK149-AJ149,IF($AI149&lt;AJ149,0,$AI149-AJ149))</f>
        <v>#N/A</v>
      </c>
      <c r="AL150" s="84" t="e">
        <f t="shared" ref="AL150" ca="1" si="892">IF($AI149&gt;AL149,AL149-AK149,IF($AI149&lt;AK149,0,$AI149-AK149))</f>
        <v>#N/A</v>
      </c>
      <c r="AM150" s="84" t="e">
        <f t="shared" ref="AM150" ca="1" si="893">IF($AI149&gt;AM149,AM149-AL149,IF($AI149&lt;AL149,0,$AI149-AL149))</f>
        <v>#N/A</v>
      </c>
      <c r="AN150" s="84" t="e">
        <f t="shared" ref="AN150" ca="1" si="894">IF($AI149&gt;AN149,AN149-AM149,IF($AI149&lt;AM149,0,$AI149-AM149))</f>
        <v>#N/A</v>
      </c>
      <c r="AO150" s="84" t="e">
        <f t="shared" ref="AO150" ca="1" si="895">AO149*AJ150</f>
        <v>#N/A</v>
      </c>
      <c r="AP150" s="84" t="e">
        <f t="shared" ref="AP150" ca="1" si="896">AP149*AK150</f>
        <v>#N/A</v>
      </c>
      <c r="AQ150" s="84" t="e">
        <f t="shared" ref="AQ150" ca="1" si="897">AQ149*AL150</f>
        <v>#N/A</v>
      </c>
      <c r="AR150" s="84" t="e">
        <f t="shared" ref="AR150" ca="1" si="898">AR149*AM150</f>
        <v>#N/A</v>
      </c>
      <c r="AS150" s="84" t="e">
        <f t="shared" ref="AS150" ca="1" si="899">AS149*AN150</f>
        <v>#N/A</v>
      </c>
      <c r="AT150" s="117" t="e">
        <f ca="1">ROUND(($AH149-$AG149+1),0)*(AT149/365)*$H$75</f>
        <v>#VALUE!</v>
      </c>
      <c r="AU150" s="115" t="e">
        <f ca="1">ROUND(($AH149-$AG149),0)*(AU149/365)*$AW$65*$H$75</f>
        <v>#VALUE!</v>
      </c>
      <c r="AV150" s="115" t="e">
        <f ca="1">ROUND(($AH149-$AG149),0)*(AV149/365)*$AX$65*$H$75</f>
        <v>#VALUE!</v>
      </c>
      <c r="AW150" s="115" t="e">
        <f t="shared" ref="AW150" ca="1" si="900">AW149*$AI149*$AW$65</f>
        <v>#N/A</v>
      </c>
      <c r="AX150" s="115" t="e">
        <f t="shared" ref="AX150" ca="1" si="901">AX149*$AI149*$AX$65</f>
        <v>#N/A</v>
      </c>
      <c r="AY150" s="115" t="e">
        <f t="shared" ref="AY150" ca="1" si="902">AY149*AJ150</f>
        <v>#N/A</v>
      </c>
      <c r="AZ150" s="115" t="e">
        <f t="shared" ref="AZ150" ca="1" si="903">AZ149*AK150</f>
        <v>#N/A</v>
      </c>
      <c r="BA150" s="115" t="e">
        <f t="shared" ref="BA150" ca="1" si="904">BA149*AL150</f>
        <v>#N/A</v>
      </c>
      <c r="BB150" s="115" t="e">
        <f t="shared" ref="BB150" ca="1" si="905">BB149*AM150</f>
        <v>#N/A</v>
      </c>
      <c r="BC150" s="115" t="e">
        <f t="shared" ref="BC150" ca="1" si="906">BC149*AN150</f>
        <v>#N/A</v>
      </c>
      <c r="BD150" s="117" t="e">
        <f ca="1">ROUND(($AH149-$AG149),0)*(BD149/365)*$H$75</f>
        <v>#VALUE!</v>
      </c>
      <c r="BE150" s="117" t="e">
        <f ca="1">ROUND(($AH149-$AG149),0)*(BE149/365)*$AW$65*$H$75</f>
        <v>#VALUE!</v>
      </c>
      <c r="BF150" s="117" t="e">
        <f ca="1">ROUND(($AH149-$AG149),0)*(BF149/365)*$AX$65*$H$75</f>
        <v>#VALUE!</v>
      </c>
      <c r="BG150" s="115" t="e">
        <f t="shared" ref="BG150" ca="1" si="907">BG149*$AI149*$AW$65</f>
        <v>#N/A</v>
      </c>
      <c r="BH150" s="115" t="e">
        <f t="shared" ref="BH150" ca="1" si="908">BH149*$AI149*$AX$65</f>
        <v>#N/A</v>
      </c>
      <c r="BI150" t="e">
        <f t="shared" ref="BI150" ca="1" si="909">$AI149*BI149*$BI$65</f>
        <v>#VALUE!</v>
      </c>
      <c r="BJ150" t="e">
        <f t="shared" ref="BJ150" ca="1" si="910">$AI149*BJ149*$BJ$65</f>
        <v>#VALUE!</v>
      </c>
      <c r="BK150" t="e">
        <f t="shared" ref="BK150" ca="1" si="911">IF(AF149&gt;2019,$AI149*BK149*$BK$65,$AI149*BK149*1)</f>
        <v>#VALUE!</v>
      </c>
      <c r="BM150" s="115">
        <f t="shared" ref="BM150" ca="1" si="912">IFERROR(SUM(AO150:AS150,AY150:BC150),0)</f>
        <v>0</v>
      </c>
      <c r="BN150" s="115">
        <f t="shared" ref="BN150" ca="1" si="913">IFERROR(SUM(AW150,BG150),0)</f>
        <v>0</v>
      </c>
      <c r="BO150" s="115">
        <f t="shared" ref="BO150" ca="1" si="914">IFERROR(SUM(AX150,BH150),0)</f>
        <v>0</v>
      </c>
      <c r="BP150" s="115">
        <f t="shared" ref="BP150" ca="1" si="915">IFERROR(SUM(AT150:AV150,BD150:BF150),0)</f>
        <v>0</v>
      </c>
      <c r="BQ150" s="115">
        <f t="shared" ref="BQ150" ca="1" si="916">IFERROR(SUM(BI150:BK150),0)</f>
        <v>0</v>
      </c>
    </row>
    <row r="151" spans="1:69" ht="15" thickTop="1" x14ac:dyDescent="0.3">
      <c r="A151" s="128"/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  <c r="Z151" s="128"/>
      <c r="AA151" s="128"/>
      <c r="AB151" s="128"/>
      <c r="AC151" s="128"/>
      <c r="AD151" s="96"/>
      <c r="AF151" s="89" t="str">
        <f t="shared" ref="AF151" si="917">IF($AF$66&gt;2,AF149+1,"")</f>
        <v/>
      </c>
      <c r="AG151" s="90" t="str">
        <f t="shared" ref="AG151" si="918">IF(AF151="","",CONCATENATE("01/01/",AF151))</f>
        <v/>
      </c>
      <c r="AH151" s="102" t="str">
        <f>IF(AF153="",IF(AF151="","",$L$30),(CONCATENATE("31/12/",AF151)))</f>
        <v/>
      </c>
      <c r="AI151" s="92" t="str">
        <f>IF(AF151&lt;&gt;"",$K$75/($L$30-$J$30)*(AH151-AG151),"")</f>
        <v/>
      </c>
      <c r="AJ151" s="100" t="e">
        <f ca="1">IF($AB$145=1,IF($J$75&gt;6,ROUND(VLOOKUP($AE$145,INDIRECT(VLOOKUP($AF151,$AG$22:$AI$62,3,0),1),2,0)/365*($AH151-$AG151+1)/6*$J$75,0),ROUND(VLOOKUP($AE$145,INDIRECT(VLOOKUP($AF151,$AG$22:$AI$62,3,0),1),2,0)/365*($AH151-$AG151+1),0)),ROUND(VLOOKUP($AE$145,INDIRECT(VLOOKUP($AF151,$AG$22:$AI$62,3,0),1),2,0)/365*($AH151-$AG151+1),0)*$H$75)</f>
        <v>#N/A</v>
      </c>
      <c r="AK151" s="100" t="e">
        <f ca="1">IF($AB$145=1,IF($J$75&gt;6,ROUND(VLOOKUP($AE$145,INDIRECT(VLOOKUP($AF151,$AG$22:$AI$62,3,0),1),3,0)/365*($AH151-$AG151+1)/6*$J$75,0),ROUND(VLOOKUP($AE$145,INDIRECT(VLOOKUP($AF151,$AG$22:$AI$62,3,0),1),3,0)/365*($AH151-$AG151+1),0)),ROUND(VLOOKUP($AE$145,INDIRECT(VLOOKUP($AF151,$AG$22:$AI$62,3,0),1),3,0)/365*($AH151-$AG151+1),0)*$H$75)</f>
        <v>#N/A</v>
      </c>
      <c r="AL151" s="100" t="e">
        <f ca="1">IF($AB$145=1,IF($J$75&gt;6,ROUND(VLOOKUP($AE$145,INDIRECT(VLOOKUP($AF151,$AG$22:$AI$62,3,0),1),4,0)/365*($AH151-$AG151+1)/6*$J$75,0),ROUND(VLOOKUP($AE$145,INDIRECT(VLOOKUP($AF151,$AG$22:$AI$62,3,0),1),4,0)/365*($AH151-$AG151+1),0)),ROUND(VLOOKUP($AE$145,INDIRECT(VLOOKUP($AF151,$AG$22:$AI$62,3,0),1),4,0)/365*($AH151-$AG151+1),0)*$H$75)</f>
        <v>#N/A</v>
      </c>
      <c r="AM151" s="100" t="e">
        <f ca="1">IF($AB$145=1,IF($J$75&gt;6,ROUND(VLOOKUP($AE$145,INDIRECT(VLOOKUP($AF151,$AG$22:$AI$62,3,0),1),5,0)/365*($AH151-$AG151+1)/6*$J$75,0),ROUND(VLOOKUP($AE$145,INDIRECT(VLOOKUP($AF151,$AG$22:$AI$62,3,0),1),5,0)/365*($AH151-$AG151+1),0)),ROUND(VLOOKUP($AE$145,INDIRECT(VLOOKUP($AF151,$AG$22:$AI$62,3,0),1),5,0)/365*($AH151-$AG151+1),0)*$H$75)</f>
        <v>#N/A</v>
      </c>
      <c r="AN151" s="100" t="e">
        <f ca="1">IF($AB$145=1,IF($J$75&gt;6,ROUND(VLOOKUP($AE$145,INDIRECT(VLOOKUP($AF151,$AG$22:$AI$62,3,0),1),6,0)/365*($AH151-$AG151+1)/6*$J$75,0),ROUND(VLOOKUP($AE$145,INDIRECT(VLOOKUP($AF151,$AG$22:$AI$62,3,0),1),6,0)/365*($AH151-$AG151+1),0)),ROUND(VLOOKUP($AE$145,INDIRECT(VLOOKUP($AF151,$AG$22:$AI$62,3,0),1),6,0)/365*($AH151-$AG151+1),0)*$H$75)</f>
        <v>#N/A</v>
      </c>
      <c r="AO151" s="100" t="e">
        <f ca="1">VLOOKUP($AE$145,INDIRECT(VLOOKUP(AF151,$AG$22:$AI$62,3,0),1),7,0)</f>
        <v>#N/A</v>
      </c>
      <c r="AP151" s="100" t="e">
        <f ca="1">VLOOKUP($AE$145,INDIRECT(VLOOKUP(AF151,$AG$22:$AI$62,3,0),1),8,0)</f>
        <v>#N/A</v>
      </c>
      <c r="AQ151" s="100" t="e">
        <f ca="1">VLOOKUP($AE$145,INDIRECT(VLOOKUP(AF151,$AG$22:$AI$62,3,0),1),9,0)</f>
        <v>#N/A</v>
      </c>
      <c r="AR151" s="100" t="e">
        <f ca="1">VLOOKUP($AE$145,INDIRECT(VLOOKUP(AF151,$AG$22:$AI$62,3,0),1),10,0)</f>
        <v>#N/A</v>
      </c>
      <c r="AS151" s="100" t="e">
        <f ca="1">VLOOKUP($AE$145,INDIRECT(VLOOKUP(AF151,$AG$22:$AI$62,3,0),1),11,0)</f>
        <v>#N/A</v>
      </c>
      <c r="AT151" s="100" t="e">
        <f ca="1">VLOOKUP($AE$145,INDIRECT(VLOOKUP(AF151,$AG$22:$AI$62,3,0),1),12,0)</f>
        <v>#N/A</v>
      </c>
      <c r="AU151" s="100" t="e">
        <f ca="1">VLOOKUP($AE$145,INDIRECT(VLOOKUP(AF151,$AG$22:$AI$62,3,0),1),13,0)</f>
        <v>#N/A</v>
      </c>
      <c r="AV151" s="100" t="e">
        <f ca="1">VLOOKUP($AE$145,INDIRECT(VLOOKUP(AF151,$AG$22:$AI$62,3,0),1),14,0)</f>
        <v>#N/A</v>
      </c>
      <c r="AW151" s="100" t="e">
        <f ca="1">VLOOKUP($AE$145,INDIRECT(VLOOKUP(AF151,$AG$22:$AI$62,3,0),1),15,0)</f>
        <v>#N/A</v>
      </c>
      <c r="AX151" s="100" t="e">
        <f ca="1">VLOOKUP($AE$145,INDIRECT(VLOOKUP(AF151,$AG$22:$AI$62,3,0),1),16,0)</f>
        <v>#N/A</v>
      </c>
      <c r="AY151" s="100" t="e">
        <f ca="1">VLOOKUP($AE$145,INDIRECT(VLOOKUP(AF151,$AG$22:$AI$62,3,0),1),17,0)</f>
        <v>#N/A</v>
      </c>
      <c r="AZ151" s="100" t="e">
        <f ca="1">VLOOKUP($AE$145,INDIRECT(VLOOKUP(AF151,$AG$22:$AI$62,3,0),1),18,0)</f>
        <v>#N/A</v>
      </c>
      <c r="BA151" s="100" t="e">
        <f ca="1">VLOOKUP($AE$145,INDIRECT(VLOOKUP(AF151,$AG$22:$AI$62,3,0),1),19,0)</f>
        <v>#N/A</v>
      </c>
      <c r="BB151" s="100" t="e">
        <f ca="1">VLOOKUP($AE$145,INDIRECT(VLOOKUP(AF151,$AG$22:$AI$62,3,0),1),20,0)</f>
        <v>#N/A</v>
      </c>
      <c r="BC151" s="100" t="e">
        <f ca="1">VLOOKUP($AE$145,INDIRECT(VLOOKUP(AF151,$AG$22:$AI$62,3,0),1),21,0)</f>
        <v>#N/A</v>
      </c>
      <c r="BD151" s="100" t="e">
        <f ca="1">VLOOKUP($AE$145,INDIRECT(VLOOKUP(AF151,$AG$22:$AI$62,3,0),1),22,0)</f>
        <v>#N/A</v>
      </c>
      <c r="BE151" s="100" t="e">
        <f ca="1">VLOOKUP($AE$145,INDIRECT(VLOOKUP(AF151,$AG$22:$AI$62,3,0),1),23,0)</f>
        <v>#N/A</v>
      </c>
      <c r="BF151" s="100" t="e">
        <f ca="1">VLOOKUP($AE$145,INDIRECT(VLOOKUP(AF151,$AG$22:$AI$62,3,0),1),24,0)</f>
        <v>#N/A</v>
      </c>
      <c r="BG151" s="100" t="e">
        <f ca="1">VLOOKUP($AE$145,INDIRECT(VLOOKUP(AF151,$AG$22:$AI$62,3,0),1),25,0)</f>
        <v>#N/A</v>
      </c>
      <c r="BH151" s="100" t="e">
        <f ca="1">VLOOKUP($AE$145,INDIRECT(VLOOKUP(AF151,$AG$22:$AI$62,3,0),1),26,0)</f>
        <v>#N/A</v>
      </c>
      <c r="BI151" s="100" t="e">
        <f ca="1">VLOOKUP($AE$145,INDIRECT(VLOOKUP(AF151,$AG$22:$AI$62,3,0),1),27,0)</f>
        <v>#N/A</v>
      </c>
      <c r="BJ151" s="100" t="e">
        <f ca="1">VLOOKUP($AE$145,INDIRECT(VLOOKUP(AF151,$AG$22:$AI$62,3,0),1),28,0)</f>
        <v>#N/A</v>
      </c>
      <c r="BK151" s="100" t="e">
        <f ca="1">VLOOKUP($AE$145,INDIRECT(VLOOKUP(AF151,$AG$22:$AI$62,3,0),1),29,0)</f>
        <v>#N/A</v>
      </c>
    </row>
    <row r="152" spans="1:69" x14ac:dyDescent="0.3">
      <c r="A152" s="128"/>
      <c r="B152" s="128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128"/>
      <c r="Y152" s="128"/>
      <c r="Z152" s="128"/>
      <c r="AA152" s="128"/>
      <c r="AB152" s="128"/>
      <c r="AC152" s="128"/>
      <c r="AF152" s="89"/>
      <c r="AG152" s="90"/>
      <c r="AH152" s="102"/>
      <c r="AI152" s="92"/>
      <c r="AJ152" t="e">
        <f t="shared" ref="AJ152" ca="1" si="919">IF(AI151&gt;AJ151,AJ151,AI151)</f>
        <v>#N/A</v>
      </c>
      <c r="AK152" s="84" t="e">
        <f t="shared" ref="AK152" ca="1" si="920">IF($AI151&gt;AK151,AK151-AJ151,IF($AI151&lt;AJ151,0,$AI151-AJ151))</f>
        <v>#N/A</v>
      </c>
      <c r="AL152" s="84" t="e">
        <f t="shared" ref="AL152" ca="1" si="921">IF($AI151&gt;AL151,AL151-AK151,IF($AI151&lt;AK151,0,$AI151-AK151))</f>
        <v>#N/A</v>
      </c>
      <c r="AM152" s="84" t="e">
        <f t="shared" ref="AM152" ca="1" si="922">IF($AI151&gt;AM151,AM151-AL151,IF($AI151&lt;AL151,0,$AI151-AL151))</f>
        <v>#N/A</v>
      </c>
      <c r="AN152" s="84" t="e">
        <f t="shared" ref="AN152" ca="1" si="923">IF($AI151&gt;AN151,AN151-AM151,IF($AI151&lt;AM151,0,$AI151-AM151))</f>
        <v>#N/A</v>
      </c>
      <c r="AO152" s="84" t="e">
        <f t="shared" ref="AO152" ca="1" si="924">AO151*AJ152</f>
        <v>#N/A</v>
      </c>
      <c r="AP152" s="84" t="e">
        <f t="shared" ref="AP152" ca="1" si="925">AP151*AK152</f>
        <v>#N/A</v>
      </c>
      <c r="AQ152" s="84" t="e">
        <f t="shared" ref="AQ152" ca="1" si="926">AQ151*AL152</f>
        <v>#N/A</v>
      </c>
      <c r="AR152" s="84" t="e">
        <f t="shared" ref="AR152" ca="1" si="927">AR151*AM152</f>
        <v>#N/A</v>
      </c>
      <c r="AS152" s="84" t="e">
        <f t="shared" ref="AS152" ca="1" si="928">AS151*AN152</f>
        <v>#N/A</v>
      </c>
      <c r="AT152" s="117" t="e">
        <f ca="1">ROUND(($AH151-$AG151+1),0)*(AT151/365)*$H$75</f>
        <v>#VALUE!</v>
      </c>
      <c r="AU152" s="115" t="e">
        <f ca="1">ROUND(($AH151-$AG151),0)*(AU151/365)*$AW$65*$H$75</f>
        <v>#VALUE!</v>
      </c>
      <c r="AV152" s="115" t="e">
        <f ca="1">ROUND(($AH151-$AG151),0)*(AV151/365)*$AX$65*$H$75</f>
        <v>#VALUE!</v>
      </c>
      <c r="AW152" s="115" t="e">
        <f t="shared" ref="AW152" ca="1" si="929">AW151*$AI151*$AW$65</f>
        <v>#N/A</v>
      </c>
      <c r="AX152" s="115" t="e">
        <f t="shared" ref="AX152" ca="1" si="930">AX151*$AI151*$AX$65</f>
        <v>#N/A</v>
      </c>
      <c r="AY152" s="115" t="e">
        <f t="shared" ref="AY152" ca="1" si="931">AY151*AJ152</f>
        <v>#N/A</v>
      </c>
      <c r="AZ152" s="115" t="e">
        <f t="shared" ref="AZ152" ca="1" si="932">AZ151*AK152</f>
        <v>#N/A</v>
      </c>
      <c r="BA152" s="115" t="e">
        <f t="shared" ref="BA152" ca="1" si="933">BA151*AL152</f>
        <v>#N/A</v>
      </c>
      <c r="BB152" s="115" t="e">
        <f t="shared" ref="BB152" ca="1" si="934">BB151*AM152</f>
        <v>#N/A</v>
      </c>
      <c r="BC152" s="115" t="e">
        <f t="shared" ref="BC152" ca="1" si="935">BC151*AN152</f>
        <v>#N/A</v>
      </c>
      <c r="BD152" s="117" t="e">
        <f ca="1">ROUND(($AH151-$AG151),0)*(BD151/365)*$H$75</f>
        <v>#VALUE!</v>
      </c>
      <c r="BE152" s="117" t="e">
        <f ca="1">ROUND(($AH151-$AG151),0)*(BE151/365)*$AW$65*$H$75</f>
        <v>#VALUE!</v>
      </c>
      <c r="BF152" s="117" t="e">
        <f ca="1">ROUND(($AH151-$AG151),0)*(BF151/365)*$AX$65*$H$75</f>
        <v>#VALUE!</v>
      </c>
      <c r="BG152" s="115" t="e">
        <f t="shared" ref="BG152" ca="1" si="936">BG151*$AI151*$AW$65</f>
        <v>#N/A</v>
      </c>
      <c r="BH152" s="115" t="e">
        <f t="shared" ref="BH152" ca="1" si="937">BH151*$AI151*$AX$65</f>
        <v>#N/A</v>
      </c>
      <c r="BI152" t="e">
        <f t="shared" ref="BI152" ca="1" si="938">$AI151*BI151*$BI$65</f>
        <v>#VALUE!</v>
      </c>
      <c r="BJ152" t="e">
        <f t="shared" ref="BJ152" ca="1" si="939">$AI151*BJ151*$BJ$65</f>
        <v>#VALUE!</v>
      </c>
      <c r="BK152" t="e">
        <f t="shared" ref="BK152" ca="1" si="940">IF(AF151&gt;2019,$AI151*BK151*$BK$65,$AI151*BK151*1)</f>
        <v>#VALUE!</v>
      </c>
      <c r="BM152" s="115">
        <f t="shared" ref="BM152" ca="1" si="941">IFERROR(SUM(AO152:AS152,AY152:BC152),0)</f>
        <v>0</v>
      </c>
      <c r="BN152" s="115">
        <f t="shared" ref="BN152" ca="1" si="942">IFERROR(SUM(AW152,BG152),0)</f>
        <v>0</v>
      </c>
      <c r="BO152" s="115">
        <f t="shared" ref="BO152" ca="1" si="943">IFERROR(SUM(AX152,BH152),0)</f>
        <v>0</v>
      </c>
      <c r="BP152" s="115">
        <f t="shared" ref="BP152" ca="1" si="944">IFERROR(SUM(AT152:AV152,BD152:BF152),0)</f>
        <v>0</v>
      </c>
      <c r="BQ152" s="115">
        <f t="shared" ref="BQ152" ca="1" si="945">IFERROR(SUM(BI152:BK152),0)</f>
        <v>0</v>
      </c>
    </row>
    <row r="153" spans="1:69" x14ac:dyDescent="0.3">
      <c r="A153" s="128"/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/>
      <c r="V153" s="128"/>
      <c r="W153" s="128"/>
      <c r="X153" s="128"/>
      <c r="Y153" s="128"/>
      <c r="Z153" s="128"/>
      <c r="AA153" s="128"/>
      <c r="AB153" s="128"/>
      <c r="AC153" s="128"/>
      <c r="AF153" s="89" t="str">
        <f t="shared" ref="AF153" si="946">IF($AF$66&gt;3,AF151+1,"")</f>
        <v/>
      </c>
      <c r="AG153" s="90" t="str">
        <f t="shared" ref="AG153" si="947">IF(AF153="","",CONCATENATE("01/01/",AF153))</f>
        <v/>
      </c>
      <c r="AH153" s="102" t="str">
        <f>IF(AF155="",IF(AF153="","",$L$30),(CONCATENATE("31/12/",AF153)))</f>
        <v/>
      </c>
      <c r="AI153" s="92" t="str">
        <f>IF(AF153&lt;&gt;"",$K$75/($L$30-$J$30)*(AH153-AG153),"")</f>
        <v/>
      </c>
      <c r="AJ153" s="100" t="e">
        <f ca="1">IF($AB$145=1,IF($J$75&gt;6,ROUND(VLOOKUP($AE$145,INDIRECT(VLOOKUP($AF153,$AG$22:$AI$62,3,0),1),2,0)/365*($AH153-$AG153+1)/6*$J$75,0),ROUND(VLOOKUP($AE$145,INDIRECT(VLOOKUP($AF153,$AG$22:$AI$62,3,0),1),2,0)/365*($AH153-$AG153+1),0)),ROUND(VLOOKUP($AE$145,INDIRECT(VLOOKUP($AF153,$AG$22:$AI$62,3,0),1),2,0)/365*($AH153-$AG153+1),0)*$H$75)</f>
        <v>#N/A</v>
      </c>
      <c r="AK153" s="100" t="e">
        <f ca="1">IF($AB$145=1,IF($J$75&gt;6,ROUND(VLOOKUP($AE$145,INDIRECT(VLOOKUP($AF153,$AG$22:$AI$62,3,0),1),3,0)/365*($AH153-$AG153+1)/6*$J$75,0),ROUND(VLOOKUP($AE$145,INDIRECT(VLOOKUP($AF153,$AG$22:$AI$62,3,0),1),3,0)/365*($AH153-$AG153+1),0)),ROUND(VLOOKUP($AE$145,INDIRECT(VLOOKUP($AF153,$AG$22:$AI$62,3,0),1),3,0)/365*($AH153-$AG153+1),0)*$H$75)</f>
        <v>#N/A</v>
      </c>
      <c r="AL153" s="100" t="e">
        <f ca="1">IF($AB$145=1,IF($J$75&gt;6,ROUND(VLOOKUP($AE$145,INDIRECT(VLOOKUP($AF153,$AG$22:$AI$62,3,0),1),4,0)/365*($AH153-$AG153+1)/6*$J$75,0),ROUND(VLOOKUP($AE$145,INDIRECT(VLOOKUP($AF153,$AG$22:$AI$62,3,0),1),4,0)/365*($AH153-$AG153+1),0)),ROUND(VLOOKUP($AE$145,INDIRECT(VLOOKUP($AF153,$AG$22:$AI$62,3,0),1),4,0)/365*($AH153-$AG153+1),0)*$H$75)</f>
        <v>#N/A</v>
      </c>
      <c r="AM153" s="100" t="e">
        <f ca="1">IF($AB$145=1,IF($J$75&gt;6,ROUND(VLOOKUP($AE$145,INDIRECT(VLOOKUP($AF153,$AG$22:$AI$62,3,0),1),5,0)/365*($AH153-$AG153+1)/6*$J$75,0),ROUND(VLOOKUP($AE$145,INDIRECT(VLOOKUP($AF153,$AG$22:$AI$62,3,0),1),5,0)/365*($AH153-$AG153+1),0)),ROUND(VLOOKUP($AE$145,INDIRECT(VLOOKUP($AF153,$AG$22:$AI$62,3,0),1),5,0)/365*($AH153-$AG153+1),0)*$H$75)</f>
        <v>#N/A</v>
      </c>
      <c r="AN153" s="100" t="e">
        <f ca="1">IF($AB$145=1,IF($J$75&gt;6,ROUND(VLOOKUP($AE$145,INDIRECT(VLOOKUP($AF153,$AG$22:$AI$62,3,0),1),6,0)/365*($AH153-$AG153+1)/6*$J$75,0),ROUND(VLOOKUP($AE$145,INDIRECT(VLOOKUP($AF153,$AG$22:$AI$62,3,0),1),6,0)/365*($AH153-$AG153+1),0)),ROUND(VLOOKUP($AE$145,INDIRECT(VLOOKUP($AF153,$AG$22:$AI$62,3,0),1),6,0)/365*($AH153-$AG153+1),0)*$H$75)</f>
        <v>#N/A</v>
      </c>
      <c r="AO153" s="100" t="e">
        <f ca="1">VLOOKUP($AE$145,INDIRECT(VLOOKUP(AF153,$AG$22:$AI$62,3,0),1),7,0)</f>
        <v>#N/A</v>
      </c>
      <c r="AP153" s="100" t="e">
        <f ca="1">VLOOKUP($AE$145,INDIRECT(VLOOKUP(AF153,$AG$22:$AI$62,3,0),1),8,0)</f>
        <v>#N/A</v>
      </c>
      <c r="AQ153" s="100" t="e">
        <f ca="1">VLOOKUP($AE$145,INDIRECT(VLOOKUP(AF153,$AG$22:$AI$62,3,0),1),9,0)</f>
        <v>#N/A</v>
      </c>
      <c r="AR153" s="100" t="e">
        <f ca="1">VLOOKUP($AE$145,INDIRECT(VLOOKUP(AF153,$AG$22:$AI$62,3,0),1),10,0)</f>
        <v>#N/A</v>
      </c>
      <c r="AS153" s="100" t="e">
        <f ca="1">VLOOKUP($AE$145,INDIRECT(VLOOKUP(AF153,$AG$22:$AI$62,3,0),1),11,0)</f>
        <v>#N/A</v>
      </c>
      <c r="AT153" s="100" t="e">
        <f ca="1">VLOOKUP($AE$145,INDIRECT(VLOOKUP(AF153,$AG$22:$AI$62,3,0),1),12,0)</f>
        <v>#N/A</v>
      </c>
      <c r="AU153" s="100" t="e">
        <f ca="1">VLOOKUP($AE$145,INDIRECT(VLOOKUP(AF153,$AG$22:$AI$62,3,0),1),13,0)</f>
        <v>#N/A</v>
      </c>
      <c r="AV153" s="100" t="e">
        <f ca="1">VLOOKUP($AE$145,INDIRECT(VLOOKUP(AF153,$AG$22:$AI$62,3,0),1),14,0)</f>
        <v>#N/A</v>
      </c>
      <c r="AW153" s="100" t="e">
        <f ca="1">VLOOKUP($AE$145,INDIRECT(VLOOKUP(AF153,$AG$22:$AI$62,3,0),1),15,0)</f>
        <v>#N/A</v>
      </c>
      <c r="AX153" s="100" t="e">
        <f ca="1">VLOOKUP($AE$145,INDIRECT(VLOOKUP(AF153,$AG$22:$AI$62,3,0),1),16,0)</f>
        <v>#N/A</v>
      </c>
      <c r="AY153" s="100" t="e">
        <f ca="1">VLOOKUP($AE$145,INDIRECT(VLOOKUP(AF153,$AG$22:$AI$62,3,0),1),17,0)</f>
        <v>#N/A</v>
      </c>
      <c r="AZ153" s="100" t="e">
        <f ca="1">VLOOKUP($AE$145,INDIRECT(VLOOKUP(AF153,$AG$22:$AI$62,3,0),1),18,0)</f>
        <v>#N/A</v>
      </c>
      <c r="BA153" s="100" t="e">
        <f ca="1">VLOOKUP($AE$145,INDIRECT(VLOOKUP(AF153,$AG$22:$AI$62,3,0),1),19,0)</f>
        <v>#N/A</v>
      </c>
      <c r="BB153" s="100" t="e">
        <f ca="1">VLOOKUP($AE$145,INDIRECT(VLOOKUP(AF153,$AG$22:$AI$62,3,0),1),20,0)</f>
        <v>#N/A</v>
      </c>
      <c r="BC153" s="100" t="e">
        <f ca="1">VLOOKUP($AE$145,INDIRECT(VLOOKUP(AF153,$AG$22:$AI$62,3,0),1),21,0)</f>
        <v>#N/A</v>
      </c>
      <c r="BD153" s="100" t="e">
        <f ca="1">VLOOKUP($AE$145,INDIRECT(VLOOKUP(AF153,$AG$22:$AI$62,3,0),1),22,0)</f>
        <v>#N/A</v>
      </c>
      <c r="BE153" s="100" t="e">
        <f ca="1">VLOOKUP($AE$145,INDIRECT(VLOOKUP(AF153,$AG$22:$AI$62,3,0),1),23,0)</f>
        <v>#N/A</v>
      </c>
      <c r="BF153" s="100" t="e">
        <f ca="1">VLOOKUP($AE$145,INDIRECT(VLOOKUP(AF153,$AG$22:$AI$62,3,0),1),24,0)</f>
        <v>#N/A</v>
      </c>
      <c r="BG153" s="100" t="e">
        <f ca="1">VLOOKUP($AE$145,INDIRECT(VLOOKUP(AF153,$AG$22:$AI$62,3,0),1),25,0)</f>
        <v>#N/A</v>
      </c>
      <c r="BH153" s="100" t="e">
        <f ca="1">VLOOKUP($AE$145,INDIRECT(VLOOKUP(AF153,$AG$22:$AI$62,3,0),1),26,0)</f>
        <v>#N/A</v>
      </c>
      <c r="BI153" s="100" t="e">
        <f ca="1">VLOOKUP($AE$145,INDIRECT(VLOOKUP(AF153,$AG$22:$AI$62,3,0),1),27,0)</f>
        <v>#N/A</v>
      </c>
      <c r="BJ153" s="100" t="e">
        <f ca="1">VLOOKUP($AE$145,INDIRECT(VLOOKUP(AF153,$AG$22:$AI$62,3,0),1),28,0)</f>
        <v>#N/A</v>
      </c>
      <c r="BK153" s="100" t="e">
        <f ca="1">VLOOKUP($AE$145,INDIRECT(VLOOKUP(AF153,$AG$22:$AI$62,3,0),1),29,0)</f>
        <v>#N/A</v>
      </c>
    </row>
    <row r="154" spans="1:69" x14ac:dyDescent="0.3">
      <c r="A154" s="128"/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  <c r="Y154" s="128"/>
      <c r="Z154" s="128"/>
      <c r="AA154" s="128"/>
      <c r="AB154" s="128"/>
      <c r="AC154" s="128"/>
      <c r="AF154" s="89"/>
      <c r="AG154" s="90"/>
      <c r="AH154" s="102"/>
      <c r="AI154" s="92"/>
      <c r="AJ154" t="e">
        <f t="shared" ref="AJ154" ca="1" si="948">IF(AI153&gt;AJ153,AJ153,AI153)</f>
        <v>#N/A</v>
      </c>
      <c r="AK154" s="84" t="e">
        <f t="shared" ref="AK154" ca="1" si="949">IF($AI153&gt;AK153,AK153-AJ153,IF($AI153&lt;AJ153,0,$AI153-AJ153))</f>
        <v>#N/A</v>
      </c>
      <c r="AL154" s="84" t="e">
        <f t="shared" ref="AL154" ca="1" si="950">IF($AI153&gt;AL153,AL153-AK153,IF($AI153&lt;AK153,0,$AI153-AK153))</f>
        <v>#N/A</v>
      </c>
      <c r="AM154" s="84" t="e">
        <f t="shared" ref="AM154" ca="1" si="951">IF($AI153&gt;AM153,AM153-AL153,IF($AI153&lt;AL153,0,$AI153-AL153))</f>
        <v>#N/A</v>
      </c>
      <c r="AN154" s="84" t="e">
        <f t="shared" ref="AN154" ca="1" si="952">IF($AI153&gt;AN153,AN153-AM153,IF($AI153&lt;AM153,0,$AI153-AM153))</f>
        <v>#N/A</v>
      </c>
      <c r="AO154" s="84" t="e">
        <f t="shared" ref="AO154" ca="1" si="953">AO153*AJ154</f>
        <v>#N/A</v>
      </c>
      <c r="AP154" s="84" t="e">
        <f t="shared" ref="AP154" ca="1" si="954">AP153*AK154</f>
        <v>#N/A</v>
      </c>
      <c r="AQ154" s="84" t="e">
        <f t="shared" ref="AQ154" ca="1" si="955">AQ153*AL154</f>
        <v>#N/A</v>
      </c>
      <c r="AR154" s="84" t="e">
        <f t="shared" ref="AR154" ca="1" si="956">AR153*AM154</f>
        <v>#N/A</v>
      </c>
      <c r="AS154" s="84" t="e">
        <f t="shared" ref="AS154" ca="1" si="957">AS153*AN154</f>
        <v>#N/A</v>
      </c>
      <c r="AT154" s="117" t="e">
        <f ca="1">ROUND(($AH153-$AG153+1),0)*(AT153/365)*$H$75</f>
        <v>#VALUE!</v>
      </c>
      <c r="AU154" s="115" t="e">
        <f ca="1">ROUND(($AH153-$AG153),0)*(AU153/365)*$AW$65*$H$75</f>
        <v>#VALUE!</v>
      </c>
      <c r="AV154" s="115" t="e">
        <f ca="1">ROUND(($AH153-$AG153),0)*(AV153/365)*$AX$65*$H$75</f>
        <v>#VALUE!</v>
      </c>
      <c r="AW154" s="115" t="e">
        <f t="shared" ref="AW154" ca="1" si="958">AW153*$AI153*$AW$65</f>
        <v>#N/A</v>
      </c>
      <c r="AX154" s="115" t="e">
        <f t="shared" ref="AX154" ca="1" si="959">AX153*$AI153*$AX$65</f>
        <v>#N/A</v>
      </c>
      <c r="AY154" s="115" t="e">
        <f t="shared" ref="AY154" ca="1" si="960">AY153*AJ154</f>
        <v>#N/A</v>
      </c>
      <c r="AZ154" s="115" t="e">
        <f t="shared" ref="AZ154" ca="1" si="961">AZ153*AK154</f>
        <v>#N/A</v>
      </c>
      <c r="BA154" s="115" t="e">
        <f t="shared" ref="BA154" ca="1" si="962">BA153*AL154</f>
        <v>#N/A</v>
      </c>
      <c r="BB154" s="115" t="e">
        <f t="shared" ref="BB154" ca="1" si="963">BB153*AM154</f>
        <v>#N/A</v>
      </c>
      <c r="BC154" s="115" t="e">
        <f t="shared" ref="BC154" ca="1" si="964">BC153*AN154</f>
        <v>#N/A</v>
      </c>
      <c r="BD154" s="117" t="e">
        <f ca="1">ROUND(($AH153-$AG153),0)*(BD153/365)*$H$75</f>
        <v>#VALUE!</v>
      </c>
      <c r="BE154" s="117" t="e">
        <f ca="1">ROUND(($AH153-$AG153),0)*(BE153/365)*$AW$65*$H$75</f>
        <v>#VALUE!</v>
      </c>
      <c r="BF154" s="117" t="e">
        <f ca="1">ROUND(($AH153-$AG153),0)*(BF153/365)*$AX$65*$H$75</f>
        <v>#VALUE!</v>
      </c>
      <c r="BG154" s="115" t="e">
        <f t="shared" ref="BG154" ca="1" si="965">BG153*$AI153*$AW$65</f>
        <v>#N/A</v>
      </c>
      <c r="BH154" s="115" t="e">
        <f t="shared" ref="BH154" ca="1" si="966">BH153*$AI153*$AX$65</f>
        <v>#N/A</v>
      </c>
      <c r="BI154" t="e">
        <f t="shared" ref="BI154" ca="1" si="967">$AI153*BI153*$BI$65</f>
        <v>#VALUE!</v>
      </c>
      <c r="BJ154" t="e">
        <f t="shared" ref="BJ154" ca="1" si="968">$AI153*BJ153*$BJ$65</f>
        <v>#VALUE!</v>
      </c>
      <c r="BK154" t="e">
        <f t="shared" ref="BK154" ca="1" si="969">IF(AF153&gt;2019,$AI153*BK153*$BK$65,$AI153*BK153*1)</f>
        <v>#VALUE!</v>
      </c>
      <c r="BM154" s="115">
        <f t="shared" ref="BM154" ca="1" si="970">IFERROR(SUM(AO154:AS154,AY154:BC154),0)</f>
        <v>0</v>
      </c>
      <c r="BN154" s="115">
        <f t="shared" ref="BN154" ca="1" si="971">IFERROR(SUM(AW154,BG154),0)</f>
        <v>0</v>
      </c>
      <c r="BO154" s="115">
        <f t="shared" ref="BO154" ca="1" si="972">IFERROR(SUM(AX154,BH154),0)</f>
        <v>0</v>
      </c>
      <c r="BP154" s="115">
        <f t="shared" ref="BP154" ca="1" si="973">IFERROR(SUM(AT154:AV154,BD154:BF154),0)</f>
        <v>0</v>
      </c>
      <c r="BQ154" s="115">
        <f t="shared" ref="BQ154" ca="1" si="974">IFERROR(SUM(BI154:BK154),0)</f>
        <v>0</v>
      </c>
    </row>
    <row r="155" spans="1:69" ht="15" thickBot="1" x14ac:dyDescent="0.35">
      <c r="A155" s="128"/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  <c r="AA155" s="128"/>
      <c r="AB155" s="128"/>
      <c r="AC155" s="128"/>
      <c r="AF155" s="89"/>
      <c r="AG155" s="90"/>
      <c r="AH155" s="102"/>
      <c r="AI155" s="92"/>
      <c r="AK155" s="84"/>
      <c r="AL155" s="84"/>
      <c r="AM155" s="84"/>
      <c r="AN155" s="84"/>
      <c r="AO155" s="84"/>
      <c r="AP155" s="84"/>
      <c r="AQ155" s="84"/>
      <c r="AR155" s="84"/>
      <c r="AS155" s="84"/>
      <c r="AT155" s="117"/>
      <c r="AU155" s="115"/>
      <c r="AV155" s="115"/>
      <c r="AW155" s="115"/>
      <c r="AX155" s="115"/>
      <c r="AY155" s="115"/>
      <c r="AZ155" s="115"/>
      <c r="BA155" s="115"/>
      <c r="BB155" s="115"/>
      <c r="BC155" s="115"/>
      <c r="BD155" s="117"/>
      <c r="BE155" s="117"/>
      <c r="BF155" s="117"/>
      <c r="BG155" s="115"/>
      <c r="BH155" s="115"/>
      <c r="BM155" s="115"/>
      <c r="BN155" s="115"/>
      <c r="BO155" s="115"/>
      <c r="BP155" s="115"/>
      <c r="BQ155" s="115"/>
    </row>
    <row r="156" spans="1:69" ht="15" thickTop="1" x14ac:dyDescent="0.3">
      <c r="A156" s="128"/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  <c r="Z156" s="128"/>
      <c r="AA156" s="128"/>
      <c r="AB156" s="196">
        <f>IFERROR(FIND($AB$67,AD156,1),0)</f>
        <v>0</v>
      </c>
      <c r="AC156" s="196"/>
      <c r="AD156">
        <f>+I76</f>
        <v>0</v>
      </c>
      <c r="AE156" t="e">
        <f>VLOOKUP(I76,$AD$22:$AE$66,2,0)</f>
        <v>#N/A</v>
      </c>
      <c r="AF156" s="97">
        <f>YEAR($J$30)</f>
        <v>1900</v>
      </c>
      <c r="AG156" s="91">
        <f>$J$30</f>
        <v>0</v>
      </c>
      <c r="AH156" s="101">
        <f>IF(AF158="",$L$30,(CONCATENATE("31/12/",AF156)))</f>
        <v>0</v>
      </c>
      <c r="AI156" s="99" t="e">
        <f>IF(AF156&lt;&gt;"",$K$76/($L$30-$J$30)*(AH156-AG156),"")</f>
        <v>#DIV/0!</v>
      </c>
      <c r="AJ156" s="100" t="e">
        <f ca="1">IF($AB$156=1,IF($J$76&gt;6,ROUND(VLOOKUP($AE$156,INDIRECT(VLOOKUP($AF156,$AG$22:$AI$62,3,0),1),2,0)/365*($AH156-$AG156+1)/6*$J$76,0),ROUND(VLOOKUP($AE$156,INDIRECT(VLOOKUP($AF156,$AG$22:$AI$62,3,0),1),2,0)/365*($AH156-$AG156+1),0)),ROUND(VLOOKUP($AE$156,INDIRECT(VLOOKUP($AF156,$AG$22:$AI$62,3,0),1),2,0)/365*($AH156-$AG156+1),0)*$H$76)</f>
        <v>#N/A</v>
      </c>
      <c r="AK156" s="100" t="e">
        <f ca="1">IF($AB$156=1,IF($J$76&gt;6,ROUND(VLOOKUP($AE$156,INDIRECT(VLOOKUP($AF156,$AG$22:$AI$62,3,0),1),3,0)/365*($AH156-$AG156+1)/6*$J$76,0),ROUND(VLOOKUP($AE$156,INDIRECT(VLOOKUP($AF156,$AG$22:$AI$62,3,0),1),3,0)/365*($AH156-$AG156+1),0)),ROUND(VLOOKUP($AE$156,INDIRECT(VLOOKUP($AF156,$AG$22:$AI$62,3,0),1),3,0)/365*($AH156-$AG156+1),0)*$H$76)</f>
        <v>#N/A</v>
      </c>
      <c r="AL156" s="100" t="e">
        <f ca="1">IF($AB$156=1,IF($J$76&gt;6,ROUND(VLOOKUP($AE$156,INDIRECT(VLOOKUP($AF156,$AG$22:$AI$62,3,0),1),4,0)/365*($AH156-$AG156+1)/6*$J$76,0),ROUND(VLOOKUP($AE$156,INDIRECT(VLOOKUP($AF156,$AG$22:$AI$62,3,0),1),4,0)/365*($AH156-$AG156+1),0)),ROUND(VLOOKUP($AE$156,INDIRECT(VLOOKUP($AF156,$AG$22:$AI$62,3,0),1),4,0)/365*($AH156-$AG156+1),0)*$H$76)</f>
        <v>#N/A</v>
      </c>
      <c r="AM156" s="100" t="e">
        <f ca="1">IF($AB$156=1,IF($J$76&gt;6,ROUND(VLOOKUP($AE$156,INDIRECT(VLOOKUP($AF156,$AG$22:$AI$62,3,0),1),5,0)/365*($AH156-$AG156+1)/6*$J$76,0),ROUND(VLOOKUP($AE$156,INDIRECT(VLOOKUP($AF156,$AG$22:$AI$62,3,0),1),5,0)/365*($AH156-$AG156+1),0)),ROUND(VLOOKUP($AE$156,INDIRECT(VLOOKUP($AF156,$AG$22:$AI$62,3,0),1),5,0)/365*($AH156-$AG156+1),0)*$H$76)</f>
        <v>#N/A</v>
      </c>
      <c r="AN156" s="100" t="e">
        <f ca="1">IF($AB$156=1,IF($J$76&gt;6,ROUND(VLOOKUP($AE$156,INDIRECT(VLOOKUP($AF156,$AG$22:$AI$62,3,0),1),6,0)/365*($AH156-$AG156+1)/6*$J$76,0),ROUND(VLOOKUP($AE$156,INDIRECT(VLOOKUP($AF156,$AG$22:$AI$62,3,0),1),6,0)/365*($AH156-$AG156+1),0)),ROUND(VLOOKUP($AE$156,INDIRECT(VLOOKUP($AF156,$AG$22:$AI$62,3,0),1),6,0)/365*($AH156-$AG156+1),0)*$H$76)</f>
        <v>#N/A</v>
      </c>
      <c r="AO156" s="100" t="e">
        <f ca="1">VLOOKUP($AE$156,INDIRECT(VLOOKUP(AF156,$AG$22:$AI$62,3,0),1),7,0)</f>
        <v>#N/A</v>
      </c>
      <c r="AP156" s="100" t="e">
        <f ca="1">VLOOKUP($AE$156,INDIRECT(VLOOKUP(AF156,$AG$22:$AI$62,3,0),1),8,0)</f>
        <v>#N/A</v>
      </c>
      <c r="AQ156" s="100" t="e">
        <f ca="1">VLOOKUP($AE$156,INDIRECT(VLOOKUP(AF156,$AG$22:$AI$62,3,0),1),9,0)</f>
        <v>#N/A</v>
      </c>
      <c r="AR156" s="100" t="e">
        <f ca="1">VLOOKUP($AE$156,INDIRECT(VLOOKUP(AF156,$AG$22:$AI$62,3,0),1),10,0)</f>
        <v>#N/A</v>
      </c>
      <c r="AS156" s="100" t="e">
        <f ca="1">VLOOKUP($AE$156,INDIRECT(VLOOKUP(AF156,$AG$22:$AI$62,3,0),1),11,0)</f>
        <v>#N/A</v>
      </c>
      <c r="AT156" s="100" t="e">
        <f ca="1">VLOOKUP($AE$156,INDIRECT(VLOOKUP(AF156,$AG$22:$AI$62,3,0),1),12,0)</f>
        <v>#N/A</v>
      </c>
      <c r="AU156" s="100" t="e">
        <f ca="1">VLOOKUP($AE$156,INDIRECT(VLOOKUP(AF156,$AG$22:$AI$62,3,0),1),13,0)</f>
        <v>#N/A</v>
      </c>
      <c r="AV156" s="100" t="e">
        <f ca="1">VLOOKUP($AE$156,INDIRECT(VLOOKUP(AF156,$AG$22:$AI$62,3,0),1),14,0)</f>
        <v>#N/A</v>
      </c>
      <c r="AW156" s="100" t="e">
        <f ca="1">VLOOKUP($AE$156,INDIRECT(VLOOKUP(AF156,$AG$22:$AI$62,3,0),1),15,0)</f>
        <v>#N/A</v>
      </c>
      <c r="AX156" s="100" t="e">
        <f ca="1">VLOOKUP($AE$156,INDIRECT(VLOOKUP(AF156,$AG$22:$AI$62,3,0),1),16,0)</f>
        <v>#N/A</v>
      </c>
      <c r="AY156" s="100" t="e">
        <f ca="1">VLOOKUP($AE$156,INDIRECT(VLOOKUP(AF156,$AG$22:$AI$62,3,0),1),17,0)</f>
        <v>#N/A</v>
      </c>
      <c r="AZ156" s="100" t="e">
        <f ca="1">VLOOKUP($AE$156,INDIRECT(VLOOKUP(AF156,$AG$22:$AI$62,3,0),1),18,0)</f>
        <v>#N/A</v>
      </c>
      <c r="BA156" s="100" t="e">
        <f ca="1">VLOOKUP($AE$156,INDIRECT(VLOOKUP(AF156,$AG$22:$AI$62,3,0),1),19,0)</f>
        <v>#N/A</v>
      </c>
      <c r="BB156" s="100" t="e">
        <f ca="1">VLOOKUP($AE$156,INDIRECT(VLOOKUP(AF156,$AG$22:$AI$62,3,0),1),20,0)</f>
        <v>#N/A</v>
      </c>
      <c r="BC156" s="100" t="e">
        <f ca="1">VLOOKUP($AE$156,INDIRECT(VLOOKUP(AF156,$AG$22:$AI$62,3,0),1),21,0)</f>
        <v>#N/A</v>
      </c>
      <c r="BD156" s="100" t="e">
        <f ca="1">VLOOKUP($AE$156,INDIRECT(VLOOKUP(AF156,$AG$22:$AI$62,3,0),1),22,0)</f>
        <v>#N/A</v>
      </c>
      <c r="BE156" s="100" t="e">
        <f ca="1">VLOOKUP($AE$156,INDIRECT(VLOOKUP(AF156,$AG$22:$AI$62,3,0),1),23,0)</f>
        <v>#N/A</v>
      </c>
      <c r="BF156" s="100" t="e">
        <f ca="1">VLOOKUP($AE$156,INDIRECT(VLOOKUP(AF156,$AG$22:$AI$62,3,0),1),24,0)</f>
        <v>#N/A</v>
      </c>
      <c r="BG156" s="100" t="e">
        <f ca="1">VLOOKUP($AE$156,INDIRECT(VLOOKUP(AF156,$AG$22:$AI$62,3,0),1),25,0)</f>
        <v>#N/A</v>
      </c>
      <c r="BH156" s="100" t="e">
        <f ca="1">VLOOKUP($AE$156,INDIRECT(VLOOKUP(AF156,$AG$22:$AI$62,3,0),1),26,0)</f>
        <v>#N/A</v>
      </c>
      <c r="BI156" s="100" t="e">
        <f ca="1">VLOOKUP($AE$156,INDIRECT(VLOOKUP(AF156,$AG$22:$AI$62,3,0),1),27,0)</f>
        <v>#N/A</v>
      </c>
      <c r="BJ156" s="100" t="e">
        <f ca="1">VLOOKUP($AE$156,INDIRECT(VLOOKUP(AF156,$AG$22:$AI$62,3,0),1),28,0)</f>
        <v>#N/A</v>
      </c>
      <c r="BK156" s="100" t="e">
        <f ca="1">VLOOKUP($AE$156,INDIRECT(VLOOKUP(AF156,$AG$22:$AI$62,3,0),1),29,0)</f>
        <v>#N/A</v>
      </c>
    </row>
    <row r="157" spans="1:69" x14ac:dyDescent="0.3">
      <c r="A157" s="128"/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  <c r="Z157" s="128"/>
      <c r="AA157" s="128"/>
      <c r="AB157" s="128"/>
      <c r="AC157" s="128"/>
      <c r="AF157" s="89"/>
      <c r="AG157" s="90"/>
      <c r="AH157" s="102"/>
      <c r="AI157" s="92"/>
      <c r="AJ157" t="e">
        <f t="shared" ref="AJ157" ca="1" si="975">IF(AI156&gt;AJ156,AJ156,AI156)</f>
        <v>#DIV/0!</v>
      </c>
      <c r="AK157" s="84" t="e">
        <f t="shared" ref="AK157" ca="1" si="976">IF($AI156&gt;AK156,AK156-AJ156,IF($AI156&lt;AJ156,0,$AI156-AJ156))</f>
        <v>#DIV/0!</v>
      </c>
      <c r="AL157" s="84" t="e">
        <f t="shared" ref="AL157" ca="1" si="977">IF($AI156&gt;AL156,AL156-AK156,IF($AI156&lt;AK156,0,$AI156-AK156))</f>
        <v>#DIV/0!</v>
      </c>
      <c r="AM157" s="84" t="e">
        <f t="shared" ref="AM157" ca="1" si="978">IF($AI156&gt;AM156,AM156-AL156,IF($AI156&lt;AL156,0,$AI156-AL156))</f>
        <v>#DIV/0!</v>
      </c>
      <c r="AN157" s="84" t="e">
        <f t="shared" ref="AN157" ca="1" si="979">IF($AI156&gt;AN156,AN156-AM156,IF($AI156&lt;AM156,0,$AI156-AM156))</f>
        <v>#DIV/0!</v>
      </c>
      <c r="AO157" s="84" t="e">
        <f t="shared" ref="AO157" ca="1" si="980">AO156*AJ157</f>
        <v>#N/A</v>
      </c>
      <c r="AP157" s="84" t="e">
        <f t="shared" ref="AP157" ca="1" si="981">AP156*AK157</f>
        <v>#N/A</v>
      </c>
      <c r="AQ157" s="84" t="e">
        <f t="shared" ref="AQ157" ca="1" si="982">AQ156*AL157</f>
        <v>#N/A</v>
      </c>
      <c r="AR157" s="84" t="e">
        <f t="shared" ref="AR157" ca="1" si="983">AR156*AM157</f>
        <v>#N/A</v>
      </c>
      <c r="AS157" s="84" t="e">
        <f t="shared" ref="AS157" ca="1" si="984">AS156*AN157</f>
        <v>#N/A</v>
      </c>
      <c r="AT157" s="117" t="e">
        <f ca="1">ROUND(($AH156-$AG156+1),0)*(AT156/365)*$H$76</f>
        <v>#N/A</v>
      </c>
      <c r="AU157" s="115" t="e">
        <f ca="1">ROUND(($AH156-$AG156),0)*(AU156/365)*$AW$65*$H$76</f>
        <v>#N/A</v>
      </c>
      <c r="AV157" s="115" t="e">
        <f ca="1">ROUND(($AH156-$AG156),0)*(AV156/365)*$AX$65*$H$76</f>
        <v>#N/A</v>
      </c>
      <c r="AW157" s="115" t="e">
        <f t="shared" ref="AW157" ca="1" si="985">AW156*$AI156*$AW$65</f>
        <v>#N/A</v>
      </c>
      <c r="AX157" s="115" t="e">
        <f t="shared" ref="AX157" ca="1" si="986">AX156*$AI156*$AX$65</f>
        <v>#N/A</v>
      </c>
      <c r="AY157" s="115" t="e">
        <f t="shared" ref="AY157" ca="1" si="987">AY156*AJ157</f>
        <v>#N/A</v>
      </c>
      <c r="AZ157" s="115" t="e">
        <f t="shared" ref="AZ157" ca="1" si="988">AZ156*AK157</f>
        <v>#N/A</v>
      </c>
      <c r="BA157" s="115" t="e">
        <f t="shared" ref="BA157" ca="1" si="989">BA156*AL157</f>
        <v>#N/A</v>
      </c>
      <c r="BB157" s="115" t="e">
        <f t="shared" ref="BB157" ca="1" si="990">BB156*AM157</f>
        <v>#N/A</v>
      </c>
      <c r="BC157" s="115" t="e">
        <f t="shared" ref="BC157" ca="1" si="991">BC156*AN157</f>
        <v>#N/A</v>
      </c>
      <c r="BD157" s="117" t="e">
        <f ca="1">ROUND(($AH156-$AG156),0)*(BD156/365)*$H$76</f>
        <v>#N/A</v>
      </c>
      <c r="BE157" s="117" t="e">
        <f ca="1">ROUND(($AH156-$AG156),0)*(BE156/365)*$AW$65*$H$76</f>
        <v>#N/A</v>
      </c>
      <c r="BF157" s="117" t="e">
        <f ca="1">ROUND(($AH156-$AG156),0)*(BF156/365)*$AX$65*$H$76</f>
        <v>#N/A</v>
      </c>
      <c r="BG157" s="115" t="e">
        <f t="shared" ref="BG157" ca="1" si="992">BG156*$AI156*$AW$65</f>
        <v>#N/A</v>
      </c>
      <c r="BH157" s="115" t="e">
        <f t="shared" ref="BH157" ca="1" si="993">BH156*$AI156*$AX$65</f>
        <v>#N/A</v>
      </c>
      <c r="BI157" t="e">
        <f t="shared" ref="BI157" ca="1" si="994">$AI156*BI156*$BI$65</f>
        <v>#DIV/0!</v>
      </c>
      <c r="BJ157" t="e">
        <f t="shared" ref="BJ157" ca="1" si="995">$AI156*BJ156*$BJ$65</f>
        <v>#DIV/0!</v>
      </c>
      <c r="BK157" t="e">
        <f t="shared" ref="BK157" ca="1" si="996">IF(AF156&gt;2019,$AI156*BK156*$BK$65,$AI156*BK156*1)</f>
        <v>#DIV/0!</v>
      </c>
      <c r="BM157" s="115">
        <f t="shared" ref="BM157" ca="1" si="997">IFERROR(SUM(AO157:AS157,AY157:BC157),0)</f>
        <v>0</v>
      </c>
      <c r="BN157" s="115">
        <f t="shared" ref="BN157" ca="1" si="998">IFERROR(SUM(AW157,BG157),0)</f>
        <v>0</v>
      </c>
      <c r="BO157" s="115">
        <f t="shared" ref="BO157" ca="1" si="999">IFERROR(SUM(AX157,BH157),0)</f>
        <v>0</v>
      </c>
      <c r="BP157" s="115">
        <f t="shared" ref="BP157" ca="1" si="1000">IFERROR(SUM(AT157:AV157,BD157:BF157),0)</f>
        <v>0</v>
      </c>
      <c r="BQ157" s="115">
        <f t="shared" ref="BQ157" ca="1" si="1001">IFERROR(SUM(BI157:BK157),0)</f>
        <v>0</v>
      </c>
    </row>
    <row r="158" spans="1:69" x14ac:dyDescent="0.3">
      <c r="A158" s="128"/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  <c r="Z158" s="128"/>
      <c r="AA158" s="128"/>
      <c r="AB158" s="128"/>
      <c r="AC158" s="128"/>
      <c r="AF158" s="89" t="str">
        <f t="shared" ref="AF158" si="1002">IF($AF$66&gt;0,AF156+1,"")</f>
        <v/>
      </c>
      <c r="AG158" s="90" t="str">
        <f t="shared" ref="AG158" si="1003">IF(AF158="","",CONCATENATE("01/01/",AF158))</f>
        <v/>
      </c>
      <c r="AH158" s="102" t="str">
        <f>IF(AF160="",IF(AF158="","",$L$30),(CONCATENATE("31/12/",AF158)))</f>
        <v/>
      </c>
      <c r="AI158" s="92" t="str">
        <f>IF(AF158&lt;&gt;"",$K$76/($L$30-$J$30)*(AH158-AG158),"")</f>
        <v/>
      </c>
      <c r="AJ158" s="100" t="e">
        <f ca="1">IF($AB$156=1,IF($J$76&gt;6,ROUND(VLOOKUP($AE$156,INDIRECT(VLOOKUP($AF158,$AG$22:$AI$62,3,0),1),2,0)/365*($AH158-$AG158+1)/6*$J$76,0),ROUND(VLOOKUP($AE$156,INDIRECT(VLOOKUP($AF158,$AG$22:$AI$62,3,0),1),2,0)/365*($AH158-$AG158+1),0)),ROUND(VLOOKUP($AE$156,INDIRECT(VLOOKUP($AF158,$AG$22:$AI$62,3,0),1),2,0)/365*($AH158-$AG158+1),0)*$H$76)</f>
        <v>#N/A</v>
      </c>
      <c r="AK158" s="100" t="e">
        <f ca="1">IF($AB$156=1,IF($J$76&gt;6,ROUND(VLOOKUP($AE$156,INDIRECT(VLOOKUP($AF158,$AG$22:$AI$62,3,0),1),3,0)/365*($AH158-$AG158+1)/6*$J$76,0),ROUND(VLOOKUP($AE$156,INDIRECT(VLOOKUP($AF158,$AG$22:$AI$62,3,0),1),3,0)/365*($AH158-$AG158+1),0)),ROUND(VLOOKUP($AE$156,INDIRECT(VLOOKUP($AF158,$AG$22:$AI$62,3,0),1),3,0)/365*($AH158-$AG158+1),0)*$H$76)</f>
        <v>#N/A</v>
      </c>
      <c r="AL158" s="100" t="e">
        <f ca="1">IF($AB$156=1,IF($J$76&gt;6,ROUND(VLOOKUP($AE$156,INDIRECT(VLOOKUP($AF158,$AG$22:$AI$62,3,0),1),4,0)/365*($AH158-$AG158+1)/6*$J$76,0),ROUND(VLOOKUP($AE$156,INDIRECT(VLOOKUP($AF158,$AG$22:$AI$62,3,0),1),4,0)/365*($AH158-$AG158+1),0)),ROUND(VLOOKUP($AE$156,INDIRECT(VLOOKUP($AF158,$AG$22:$AI$62,3,0),1),4,0)/365*($AH158-$AG158+1),0)*$H$76)</f>
        <v>#N/A</v>
      </c>
      <c r="AM158" s="100" t="e">
        <f ca="1">IF($AB$156=1,IF($J$76&gt;6,ROUND(VLOOKUP($AE$156,INDIRECT(VLOOKUP($AF158,$AG$22:$AI$62,3,0),1),5,0)/365*($AH158-$AG158+1)/6*$J$76,0),ROUND(VLOOKUP($AE$156,INDIRECT(VLOOKUP($AF158,$AG$22:$AI$62,3,0),1),5,0)/365*($AH158-$AG158+1),0)),ROUND(VLOOKUP($AE$156,INDIRECT(VLOOKUP($AF158,$AG$22:$AI$62,3,0),1),5,0)/365*($AH158-$AG158+1),0)*$H$76)</f>
        <v>#N/A</v>
      </c>
      <c r="AN158" s="100" t="e">
        <f ca="1">IF($AB$156=1,IF($J$76&gt;6,ROUND(VLOOKUP($AE$156,INDIRECT(VLOOKUP($AF158,$AG$22:$AI$62,3,0),1),6,0)/365*($AH158-$AG158+1)/6*$J$76,0),ROUND(VLOOKUP($AE$156,INDIRECT(VLOOKUP($AF158,$AG$22:$AI$62,3,0),1),6,0)/365*($AH158-$AG158+1),0)),ROUND(VLOOKUP($AE$156,INDIRECT(VLOOKUP($AF158,$AG$22:$AI$62,3,0),1),6,0)/365*($AH158-$AG158+1),0)*$H$76)</f>
        <v>#N/A</v>
      </c>
      <c r="AO158" s="100" t="e">
        <f ca="1">VLOOKUP($AE$156,INDIRECT(VLOOKUP(AF158,$AG$22:$AI$62,3,0),1),7,0)</f>
        <v>#N/A</v>
      </c>
      <c r="AP158" s="100" t="e">
        <f ca="1">VLOOKUP($AE$156,INDIRECT(VLOOKUP(AF158,$AG$22:$AI$62,3,0),1),8,0)</f>
        <v>#N/A</v>
      </c>
      <c r="AQ158" s="100" t="e">
        <f ca="1">VLOOKUP($AE$156,INDIRECT(VLOOKUP(AF158,$AG$22:$AI$62,3,0),1),9,0)</f>
        <v>#N/A</v>
      </c>
      <c r="AR158" s="100" t="e">
        <f ca="1">VLOOKUP($AE$156,INDIRECT(VLOOKUP(AF158,$AG$22:$AI$62,3,0),1),10,0)</f>
        <v>#N/A</v>
      </c>
      <c r="AS158" s="100" t="e">
        <f ca="1">VLOOKUP($AE$156,INDIRECT(VLOOKUP(AF158,$AG$22:$AI$62,3,0),1),11,0)</f>
        <v>#N/A</v>
      </c>
      <c r="AT158" s="100" t="e">
        <f ca="1">VLOOKUP($AE$156,INDIRECT(VLOOKUP(AF158,$AG$22:$AI$62,3,0),1),12,0)</f>
        <v>#N/A</v>
      </c>
      <c r="AU158" s="100" t="e">
        <f ca="1">VLOOKUP($AE$156,INDIRECT(VLOOKUP(AF158,$AG$22:$AI$62,3,0),1),13,0)</f>
        <v>#N/A</v>
      </c>
      <c r="AV158" s="100" t="e">
        <f ca="1">VLOOKUP($AE$156,INDIRECT(VLOOKUP(AF158,$AG$22:$AI$62,3,0),1),14,0)</f>
        <v>#N/A</v>
      </c>
      <c r="AW158" s="100" t="e">
        <f ca="1">VLOOKUP($AE$156,INDIRECT(VLOOKUP(AF158,$AG$22:$AI$62,3,0),1),15,0)</f>
        <v>#N/A</v>
      </c>
      <c r="AX158" s="100" t="e">
        <f ca="1">VLOOKUP($AE$156,INDIRECT(VLOOKUP(AF158,$AG$22:$AI$62,3,0),1),16,0)</f>
        <v>#N/A</v>
      </c>
      <c r="AY158" s="100" t="e">
        <f ca="1">VLOOKUP($AE$156,INDIRECT(VLOOKUP(AF158,$AG$22:$AI$62,3,0),1),17,0)</f>
        <v>#N/A</v>
      </c>
      <c r="AZ158" s="100" t="e">
        <f ca="1">VLOOKUP($AE$156,INDIRECT(VLOOKUP(AF158,$AG$22:$AI$62,3,0),1),18,0)</f>
        <v>#N/A</v>
      </c>
      <c r="BA158" s="100" t="e">
        <f ca="1">VLOOKUP($AE$156,INDIRECT(VLOOKUP(AF158,$AG$22:$AI$62,3,0),1),19,0)</f>
        <v>#N/A</v>
      </c>
      <c r="BB158" s="100" t="e">
        <f ca="1">VLOOKUP($AE$156,INDIRECT(VLOOKUP(AF158,$AG$22:$AI$62,3,0),1),20,0)</f>
        <v>#N/A</v>
      </c>
      <c r="BC158" s="100" t="e">
        <f ca="1">VLOOKUP($AE$156,INDIRECT(VLOOKUP(AF158,$AG$22:$AI$62,3,0),1),21,0)</f>
        <v>#N/A</v>
      </c>
      <c r="BD158" s="100" t="e">
        <f ca="1">VLOOKUP($AE$156,INDIRECT(VLOOKUP(AF158,$AG$22:$AI$62,3,0),1),22,0)</f>
        <v>#N/A</v>
      </c>
      <c r="BE158" s="100" t="e">
        <f ca="1">VLOOKUP($AE$156,INDIRECT(VLOOKUP(AF158,$AG$22:$AI$62,3,0),1),23,0)</f>
        <v>#N/A</v>
      </c>
      <c r="BF158" s="100" t="e">
        <f ca="1">VLOOKUP($AE$156,INDIRECT(VLOOKUP(AF158,$AG$22:$AI$62,3,0),1),24,0)</f>
        <v>#N/A</v>
      </c>
      <c r="BG158" s="100" t="e">
        <f ca="1">VLOOKUP($AE$156,INDIRECT(VLOOKUP(AF158,$AG$22:$AI$62,3,0),1),25,0)</f>
        <v>#N/A</v>
      </c>
      <c r="BH158" s="100" t="e">
        <f ca="1">VLOOKUP($AE$156,INDIRECT(VLOOKUP(AF158,$AG$22:$AI$62,3,0),1),26,0)</f>
        <v>#N/A</v>
      </c>
      <c r="BI158" s="100" t="e">
        <f ca="1">VLOOKUP($AE$156,INDIRECT(VLOOKUP(AF158,$AG$22:$AI$62,3,0),1),27,0)</f>
        <v>#N/A</v>
      </c>
      <c r="BJ158" s="100" t="e">
        <f ca="1">VLOOKUP($AE$156,INDIRECT(VLOOKUP(AF158,$AG$22:$AI$62,3,0),1),28,0)</f>
        <v>#N/A</v>
      </c>
      <c r="BK158" s="100" t="e">
        <f ca="1">VLOOKUP($AE$156,INDIRECT(VLOOKUP(AF158,$AG$22:$AI$62,3,0),1),29,0)</f>
        <v>#N/A</v>
      </c>
    </row>
    <row r="159" spans="1:69" x14ac:dyDescent="0.3">
      <c r="A159" s="128"/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  <c r="Z159" s="128"/>
      <c r="AA159" s="128"/>
      <c r="AB159" s="128"/>
      <c r="AC159" s="128"/>
      <c r="AF159" s="89"/>
      <c r="AG159" s="90"/>
      <c r="AH159" s="102"/>
      <c r="AI159" s="92"/>
      <c r="AJ159" t="e">
        <f t="shared" ref="AJ159" ca="1" si="1004">IF(AI158&gt;AJ158,AJ158,AI158)</f>
        <v>#N/A</v>
      </c>
      <c r="AK159" s="84" t="e">
        <f t="shared" ref="AK159" ca="1" si="1005">IF($AI158&gt;AK158,AK158-AJ158,IF($AI158&lt;AJ158,0,$AI158-AJ158))</f>
        <v>#N/A</v>
      </c>
      <c r="AL159" s="84" t="e">
        <f t="shared" ref="AL159" ca="1" si="1006">IF($AI158&gt;AL158,AL158-AK158,IF($AI158&lt;AK158,0,$AI158-AK158))</f>
        <v>#N/A</v>
      </c>
      <c r="AM159" s="84" t="e">
        <f t="shared" ref="AM159" ca="1" si="1007">IF($AI158&gt;AM158,AM158-AL158,IF($AI158&lt;AL158,0,$AI158-AL158))</f>
        <v>#N/A</v>
      </c>
      <c r="AN159" s="84" t="e">
        <f t="shared" ref="AN159" ca="1" si="1008">IF($AI158&gt;AN158,AN158-AM158,IF($AI158&lt;AM158,0,$AI158-AM158))</f>
        <v>#N/A</v>
      </c>
      <c r="AO159" s="84" t="e">
        <f t="shared" ref="AO159" ca="1" si="1009">AO158*AJ159</f>
        <v>#N/A</v>
      </c>
      <c r="AP159" s="84" t="e">
        <f t="shared" ref="AP159" ca="1" si="1010">AP158*AK159</f>
        <v>#N/A</v>
      </c>
      <c r="AQ159" s="84" t="e">
        <f t="shared" ref="AQ159" ca="1" si="1011">AQ158*AL159</f>
        <v>#N/A</v>
      </c>
      <c r="AR159" s="84" t="e">
        <f t="shared" ref="AR159" ca="1" si="1012">AR158*AM159</f>
        <v>#N/A</v>
      </c>
      <c r="AS159" s="84" t="e">
        <f t="shared" ref="AS159" ca="1" si="1013">AS158*AN159</f>
        <v>#N/A</v>
      </c>
      <c r="AT159" s="117" t="e">
        <f ca="1">ROUND(($AH158-$AG158+1),0)*(AT158/365)*$H$76</f>
        <v>#VALUE!</v>
      </c>
      <c r="AU159" s="115" t="e">
        <f ca="1">ROUND(($AH158-$AG158),0)*(AU158/365)*$AW$65*$H$76</f>
        <v>#VALUE!</v>
      </c>
      <c r="AV159" s="115" t="e">
        <f ca="1">ROUND(($AH158-$AG158),0)*(AV158/365)*$AX$65*$H$76</f>
        <v>#VALUE!</v>
      </c>
      <c r="AW159" s="115" t="e">
        <f t="shared" ref="AW159" ca="1" si="1014">AW158*$AI158*$AW$65</f>
        <v>#N/A</v>
      </c>
      <c r="AX159" s="115" t="e">
        <f t="shared" ref="AX159" ca="1" si="1015">AX158*$AI158*$AX$65</f>
        <v>#N/A</v>
      </c>
      <c r="AY159" s="115" t="e">
        <f t="shared" ref="AY159" ca="1" si="1016">AY158*AJ159</f>
        <v>#N/A</v>
      </c>
      <c r="AZ159" s="115" t="e">
        <f t="shared" ref="AZ159" ca="1" si="1017">AZ158*AK159</f>
        <v>#N/A</v>
      </c>
      <c r="BA159" s="115" t="e">
        <f t="shared" ref="BA159" ca="1" si="1018">BA158*AL159</f>
        <v>#N/A</v>
      </c>
      <c r="BB159" s="115" t="e">
        <f t="shared" ref="BB159" ca="1" si="1019">BB158*AM159</f>
        <v>#N/A</v>
      </c>
      <c r="BC159" s="115" t="e">
        <f t="shared" ref="BC159" ca="1" si="1020">BC158*AN159</f>
        <v>#N/A</v>
      </c>
      <c r="BD159" s="117" t="e">
        <f ca="1">ROUND(($AH158-$AG158),0)*(BD158/365)*$H$76</f>
        <v>#VALUE!</v>
      </c>
      <c r="BE159" s="117" t="e">
        <f ca="1">ROUND(($AH158-$AG158),0)*(BE158/365)*$AW$65*$H$76</f>
        <v>#VALUE!</v>
      </c>
      <c r="BF159" s="117" t="e">
        <f ca="1">ROUND(($AH158-$AG158),0)*(BF158/365)*$AX$65*$H$76</f>
        <v>#VALUE!</v>
      </c>
      <c r="BG159" s="115" t="e">
        <f t="shared" ref="BG159" ca="1" si="1021">BG158*$AI158*$AW$65</f>
        <v>#N/A</v>
      </c>
      <c r="BH159" s="115" t="e">
        <f t="shared" ref="BH159" ca="1" si="1022">BH158*$AI158*$AX$65</f>
        <v>#N/A</v>
      </c>
      <c r="BI159" t="e">
        <f t="shared" ref="BI159" ca="1" si="1023">$AI158*BI158*$BI$65</f>
        <v>#VALUE!</v>
      </c>
      <c r="BJ159" t="e">
        <f t="shared" ref="BJ159" ca="1" si="1024">$AI158*BJ158*$BJ$65</f>
        <v>#VALUE!</v>
      </c>
      <c r="BK159" t="e">
        <f t="shared" ref="BK159" ca="1" si="1025">IF(AF158&gt;2019,$AI158*BK158*$BK$65,$AI158*BK158*1)</f>
        <v>#VALUE!</v>
      </c>
      <c r="BM159" s="115">
        <f t="shared" ref="BM159" ca="1" si="1026">IFERROR(SUM(AO159:AS159,AY159:BC159),0)</f>
        <v>0</v>
      </c>
      <c r="BN159" s="115">
        <f t="shared" ref="BN159" ca="1" si="1027">IFERROR(SUM(AW159,BG159),0)</f>
        <v>0</v>
      </c>
      <c r="BO159" s="115">
        <f t="shared" ref="BO159" ca="1" si="1028">IFERROR(SUM(AX159,BH159),0)</f>
        <v>0</v>
      </c>
      <c r="BP159" s="115">
        <f t="shared" ref="BP159" ca="1" si="1029">IFERROR(SUM(AT159:AV159,BD159:BF159),0)</f>
        <v>0</v>
      </c>
      <c r="BQ159" s="115">
        <f t="shared" ref="BQ159" ca="1" si="1030">IFERROR(SUM(BI159:BK159),0)</f>
        <v>0</v>
      </c>
    </row>
    <row r="160" spans="1:69" x14ac:dyDescent="0.3">
      <c r="A160" s="128"/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  <c r="AA160" s="128"/>
      <c r="AB160" s="128"/>
      <c r="AC160" s="128"/>
      <c r="AF160" s="89" t="str">
        <f t="shared" ref="AF160" si="1031">IF($AF$66&gt;1,AF158+1,"")</f>
        <v/>
      </c>
      <c r="AG160" s="90" t="str">
        <f t="shared" ref="AG160" si="1032">IF(AF160="","",CONCATENATE("01/01/",AF160))</f>
        <v/>
      </c>
      <c r="AH160" s="102" t="str">
        <f>IF(AF162="",IF(AF160="","",$L$30),(CONCATENATE("31/12/",AF160)))</f>
        <v/>
      </c>
      <c r="AI160" s="92" t="str">
        <f>IF(AF160&lt;&gt;"",$K$76/($L$30-$J$30)*(AH160-AG160),"")</f>
        <v/>
      </c>
      <c r="AJ160" s="100" t="e">
        <f ca="1">IF($AB$156=1,IF($J$76&gt;6,ROUND(VLOOKUP($AE$156,INDIRECT(VLOOKUP($AF160,$AG$22:$AI$62,3,0),1),2,0)/365*($AH160-$AG160+1)/6*$J$76,0),ROUND(VLOOKUP($AE$156,INDIRECT(VLOOKUP($AF160,$AG$22:$AI$62,3,0),1),2,0)/365*($AH160-$AG160+1),0)),ROUND(VLOOKUP($AE$156,INDIRECT(VLOOKUP($AF160,$AG$22:$AI$62,3,0),1),2,0)/365*($AH160-$AG160+1),0)*$H$76)</f>
        <v>#N/A</v>
      </c>
      <c r="AK160" s="100" t="e">
        <f ca="1">IF($AB$156=1,IF($J$76&gt;6,ROUND(VLOOKUP($AE$156,INDIRECT(VLOOKUP($AF160,$AG$22:$AI$62,3,0),1),3,0)/365*($AH160-$AG160+1)/6*$J$76,0),ROUND(VLOOKUP($AE$156,INDIRECT(VLOOKUP($AF160,$AG$22:$AI$62,3,0),1),3,0)/365*($AH160-$AG160+1),0)),ROUND(VLOOKUP($AE$156,INDIRECT(VLOOKUP($AF160,$AG$22:$AI$62,3,0),1),3,0)/365*($AH160-$AG160+1),0)*$H$76)</f>
        <v>#N/A</v>
      </c>
      <c r="AL160" s="100" t="e">
        <f ca="1">IF($AB$156=1,IF($J$76&gt;6,ROUND(VLOOKUP($AE$156,INDIRECT(VLOOKUP($AF160,$AG$22:$AI$62,3,0),1),4,0)/365*($AH160-$AG160+1)/6*$J$76,0),ROUND(VLOOKUP($AE$156,INDIRECT(VLOOKUP($AF160,$AG$22:$AI$62,3,0),1),4,0)/365*($AH160-$AG160+1),0)),ROUND(VLOOKUP($AE$156,INDIRECT(VLOOKUP($AF160,$AG$22:$AI$62,3,0),1),4,0)/365*($AH160-$AG160+1),0)*$H$76)</f>
        <v>#N/A</v>
      </c>
      <c r="AM160" s="100" t="e">
        <f ca="1">IF($AB$156=1,IF($J$76&gt;6,ROUND(VLOOKUP($AE$156,INDIRECT(VLOOKUP($AF160,$AG$22:$AI$62,3,0),1),5,0)/365*($AH160-$AG160+1)/6*$J$76,0),ROUND(VLOOKUP($AE$156,INDIRECT(VLOOKUP($AF160,$AG$22:$AI$62,3,0),1),5,0)/365*($AH160-$AG160+1),0)),ROUND(VLOOKUP($AE$156,INDIRECT(VLOOKUP($AF160,$AG$22:$AI$62,3,0),1),5,0)/365*($AH160-$AG160+1),0)*$H$76)</f>
        <v>#N/A</v>
      </c>
      <c r="AN160" s="100" t="e">
        <f ca="1">IF($AB$156=1,IF($J$76&gt;6,ROUND(VLOOKUP($AE$156,INDIRECT(VLOOKUP($AF160,$AG$22:$AI$62,3,0),1),6,0)/365*($AH160-$AG160+1)/6*$J$76,0),ROUND(VLOOKUP($AE$156,INDIRECT(VLOOKUP($AF160,$AG$22:$AI$62,3,0),1),6,0)/365*($AH160-$AG160+1),0)),ROUND(VLOOKUP($AE$156,INDIRECT(VLOOKUP($AF160,$AG$22:$AI$62,3,0),1),6,0)/365*($AH160-$AG160+1),0)*$H$76)</f>
        <v>#N/A</v>
      </c>
      <c r="AO160" s="100" t="e">
        <f ca="1">VLOOKUP($AE$156,INDIRECT(VLOOKUP(AF160,$AG$22:$AI$62,3,0),1),7,0)</f>
        <v>#N/A</v>
      </c>
      <c r="AP160" s="100" t="e">
        <f ca="1">VLOOKUP($AE$156,INDIRECT(VLOOKUP(AF160,$AG$22:$AI$62,3,0),1),8,0)</f>
        <v>#N/A</v>
      </c>
      <c r="AQ160" s="100" t="e">
        <f ca="1">VLOOKUP($AE$156,INDIRECT(VLOOKUP(AF160,$AG$22:$AI$62,3,0),1),9,0)</f>
        <v>#N/A</v>
      </c>
      <c r="AR160" s="100" t="e">
        <f ca="1">VLOOKUP($AE$156,INDIRECT(VLOOKUP(AF160,$AG$22:$AI$62,3,0),1),10,0)</f>
        <v>#N/A</v>
      </c>
      <c r="AS160" s="100" t="e">
        <f ca="1">VLOOKUP($AE$156,INDIRECT(VLOOKUP(AF160,$AG$22:$AI$62,3,0),1),11,0)</f>
        <v>#N/A</v>
      </c>
      <c r="AT160" s="100" t="e">
        <f ca="1">VLOOKUP($AE$156,INDIRECT(VLOOKUP(AF160,$AG$22:$AI$62,3,0),1),12,0)</f>
        <v>#N/A</v>
      </c>
      <c r="AU160" s="100" t="e">
        <f ca="1">VLOOKUP($AE$156,INDIRECT(VLOOKUP(AF160,$AG$22:$AI$62,3,0),1),13,0)</f>
        <v>#N/A</v>
      </c>
      <c r="AV160" s="100" t="e">
        <f ca="1">VLOOKUP($AE$156,INDIRECT(VLOOKUP(AF160,$AG$22:$AI$62,3,0),1),14,0)</f>
        <v>#N/A</v>
      </c>
      <c r="AW160" s="100" t="e">
        <f ca="1">VLOOKUP($AE$156,INDIRECT(VLOOKUP(AF160,$AG$22:$AI$62,3,0),1),15,0)</f>
        <v>#N/A</v>
      </c>
      <c r="AX160" s="100" t="e">
        <f ca="1">VLOOKUP($AE$156,INDIRECT(VLOOKUP(AF160,$AG$22:$AI$62,3,0),1),16,0)</f>
        <v>#N/A</v>
      </c>
      <c r="AY160" s="100" t="e">
        <f ca="1">VLOOKUP($AE$156,INDIRECT(VLOOKUP(AF160,$AG$22:$AI$62,3,0),1),17,0)</f>
        <v>#N/A</v>
      </c>
      <c r="AZ160" s="100" t="e">
        <f ca="1">VLOOKUP($AE$156,INDIRECT(VLOOKUP(AF160,$AG$22:$AI$62,3,0),1),18,0)</f>
        <v>#N/A</v>
      </c>
      <c r="BA160" s="100" t="e">
        <f ca="1">VLOOKUP($AE$156,INDIRECT(VLOOKUP(AF160,$AG$22:$AI$62,3,0),1),19,0)</f>
        <v>#N/A</v>
      </c>
      <c r="BB160" s="100" t="e">
        <f ca="1">VLOOKUP($AE$156,INDIRECT(VLOOKUP(AF160,$AG$22:$AI$62,3,0),1),20,0)</f>
        <v>#N/A</v>
      </c>
      <c r="BC160" s="100" t="e">
        <f ca="1">VLOOKUP($AE$156,INDIRECT(VLOOKUP(AF160,$AG$22:$AI$62,3,0),1),21,0)</f>
        <v>#N/A</v>
      </c>
      <c r="BD160" s="100" t="e">
        <f ca="1">VLOOKUP($AE$156,INDIRECT(VLOOKUP(AF160,$AG$22:$AI$62,3,0),1),22,0)</f>
        <v>#N/A</v>
      </c>
      <c r="BE160" s="100" t="e">
        <f ca="1">VLOOKUP($AE$156,INDIRECT(VLOOKUP(AF160,$AG$22:$AI$62,3,0),1),23,0)</f>
        <v>#N/A</v>
      </c>
      <c r="BF160" s="100" t="e">
        <f ca="1">VLOOKUP($AE$156,INDIRECT(VLOOKUP(AF160,$AG$22:$AI$62,3,0),1),24,0)</f>
        <v>#N/A</v>
      </c>
      <c r="BG160" s="100" t="e">
        <f ca="1">VLOOKUP($AE$156,INDIRECT(VLOOKUP(AF160,$AG$22:$AI$62,3,0),1),25,0)</f>
        <v>#N/A</v>
      </c>
      <c r="BH160" s="100" t="e">
        <f ca="1">VLOOKUP($AE$156,INDIRECT(VLOOKUP(AF160,$AG$22:$AI$62,3,0),1),26,0)</f>
        <v>#N/A</v>
      </c>
      <c r="BI160" s="100" t="e">
        <f ca="1">VLOOKUP($AE$156,INDIRECT(VLOOKUP(AF160,$AG$22:$AI$62,3,0),1),27,0)</f>
        <v>#N/A</v>
      </c>
      <c r="BJ160" s="100" t="e">
        <f ca="1">VLOOKUP($AE$156,INDIRECT(VLOOKUP(AF160,$AG$22:$AI$62,3,0),1),28,0)</f>
        <v>#N/A</v>
      </c>
      <c r="BK160" s="100" t="e">
        <f ca="1">VLOOKUP($AE$156,INDIRECT(VLOOKUP(AF160,$AG$22:$AI$62,3,0),1),29,0)</f>
        <v>#N/A</v>
      </c>
    </row>
    <row r="161" spans="1:69" ht="15" thickBot="1" x14ac:dyDescent="0.35">
      <c r="A161" s="128"/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/>
      <c r="Y161" s="128"/>
      <c r="Z161" s="128"/>
      <c r="AA161" s="128"/>
      <c r="AB161" s="128"/>
      <c r="AC161" s="128"/>
      <c r="AF161" s="89"/>
      <c r="AG161" s="90"/>
      <c r="AH161" s="102"/>
      <c r="AI161" s="92"/>
      <c r="AJ161" t="e">
        <f t="shared" ref="AJ161" ca="1" si="1033">IF(AI160&gt;AJ160,AJ160,AI160)</f>
        <v>#N/A</v>
      </c>
      <c r="AK161" s="84" t="e">
        <f t="shared" ref="AK161" ca="1" si="1034">IF($AI160&gt;AK160,AK160-AJ160,IF($AI160&lt;AJ160,0,$AI160-AJ160))</f>
        <v>#N/A</v>
      </c>
      <c r="AL161" s="84" t="e">
        <f t="shared" ref="AL161" ca="1" si="1035">IF($AI160&gt;AL160,AL160-AK160,IF($AI160&lt;AK160,0,$AI160-AK160))</f>
        <v>#N/A</v>
      </c>
      <c r="AM161" s="84" t="e">
        <f t="shared" ref="AM161" ca="1" si="1036">IF($AI160&gt;AM160,AM160-AL160,IF($AI160&lt;AL160,0,$AI160-AL160))</f>
        <v>#N/A</v>
      </c>
      <c r="AN161" s="84" t="e">
        <f t="shared" ref="AN161" ca="1" si="1037">IF($AI160&gt;AN160,AN160-AM160,IF($AI160&lt;AM160,0,$AI160-AM160))</f>
        <v>#N/A</v>
      </c>
      <c r="AO161" s="84" t="e">
        <f t="shared" ref="AO161" ca="1" si="1038">AO160*AJ161</f>
        <v>#N/A</v>
      </c>
      <c r="AP161" s="84" t="e">
        <f t="shared" ref="AP161" ca="1" si="1039">AP160*AK161</f>
        <v>#N/A</v>
      </c>
      <c r="AQ161" s="84" t="e">
        <f t="shared" ref="AQ161" ca="1" si="1040">AQ160*AL161</f>
        <v>#N/A</v>
      </c>
      <c r="AR161" s="84" t="e">
        <f t="shared" ref="AR161" ca="1" si="1041">AR160*AM161</f>
        <v>#N/A</v>
      </c>
      <c r="AS161" s="84" t="e">
        <f t="shared" ref="AS161" ca="1" si="1042">AS160*AN161</f>
        <v>#N/A</v>
      </c>
      <c r="AT161" s="117" t="e">
        <f ca="1">ROUND(($AH160-$AG160+1),0)*(AT160/365)*$H$76</f>
        <v>#VALUE!</v>
      </c>
      <c r="AU161" s="115" t="e">
        <f ca="1">ROUND(($AH160-$AG160),0)*(AU160/365)*$AW$65*$H$76</f>
        <v>#VALUE!</v>
      </c>
      <c r="AV161" s="115" t="e">
        <f ca="1">ROUND(($AH160-$AG160),0)*(AV160/365)*$AX$65*$H$76</f>
        <v>#VALUE!</v>
      </c>
      <c r="AW161" s="115" t="e">
        <f t="shared" ref="AW161" ca="1" si="1043">AW160*$AI160*$AW$65</f>
        <v>#N/A</v>
      </c>
      <c r="AX161" s="115" t="e">
        <f t="shared" ref="AX161" ca="1" si="1044">AX160*$AI160*$AX$65</f>
        <v>#N/A</v>
      </c>
      <c r="AY161" s="115" t="e">
        <f t="shared" ref="AY161" ca="1" si="1045">AY160*AJ161</f>
        <v>#N/A</v>
      </c>
      <c r="AZ161" s="115" t="e">
        <f t="shared" ref="AZ161" ca="1" si="1046">AZ160*AK161</f>
        <v>#N/A</v>
      </c>
      <c r="BA161" s="115" t="e">
        <f t="shared" ref="BA161" ca="1" si="1047">BA160*AL161</f>
        <v>#N/A</v>
      </c>
      <c r="BB161" s="115" t="e">
        <f t="shared" ref="BB161" ca="1" si="1048">BB160*AM161</f>
        <v>#N/A</v>
      </c>
      <c r="BC161" s="115" t="e">
        <f t="shared" ref="BC161" ca="1" si="1049">BC160*AN161</f>
        <v>#N/A</v>
      </c>
      <c r="BD161" s="117" t="e">
        <f ca="1">ROUND(($AH160-$AG160),0)*(BD160/365)*$H$76</f>
        <v>#VALUE!</v>
      </c>
      <c r="BE161" s="117" t="e">
        <f ca="1">ROUND(($AH160-$AG160),0)*(BE160/365)*$AW$65*$H$76</f>
        <v>#VALUE!</v>
      </c>
      <c r="BF161" s="117" t="e">
        <f ca="1">ROUND(($AH160-$AG160),0)*(BF160/365)*$AX$65*$H$76</f>
        <v>#VALUE!</v>
      </c>
      <c r="BG161" s="115" t="e">
        <f t="shared" ref="BG161" ca="1" si="1050">BG160*$AI160*$AW$65</f>
        <v>#N/A</v>
      </c>
      <c r="BH161" s="115" t="e">
        <f t="shared" ref="BH161" ca="1" si="1051">BH160*$AI160*$AX$65</f>
        <v>#N/A</v>
      </c>
      <c r="BI161" t="e">
        <f t="shared" ref="BI161" ca="1" si="1052">$AI160*BI160*$BI$65</f>
        <v>#VALUE!</v>
      </c>
      <c r="BJ161" t="e">
        <f t="shared" ref="BJ161" ca="1" si="1053">$AI160*BJ160*$BJ$65</f>
        <v>#VALUE!</v>
      </c>
      <c r="BK161" t="e">
        <f t="shared" ref="BK161" ca="1" si="1054">IF(AF160&gt;2019,$AI160*BK160*$BK$65,$AI160*BK160*1)</f>
        <v>#VALUE!</v>
      </c>
      <c r="BM161" s="115">
        <f t="shared" ref="BM161" ca="1" si="1055">IFERROR(SUM(AO161:AS161,AY161:BC161),0)</f>
        <v>0</v>
      </c>
      <c r="BN161" s="115">
        <f t="shared" ref="BN161" ca="1" si="1056">IFERROR(SUM(AW161,BG161),0)</f>
        <v>0</v>
      </c>
      <c r="BO161" s="115">
        <f t="shared" ref="BO161" ca="1" si="1057">IFERROR(SUM(AX161,BH161),0)</f>
        <v>0</v>
      </c>
      <c r="BP161" s="115">
        <f t="shared" ref="BP161" ca="1" si="1058">IFERROR(SUM(AT161:AV161,BD161:BF161),0)</f>
        <v>0</v>
      </c>
      <c r="BQ161" s="115">
        <f t="shared" ref="BQ161" ca="1" si="1059">IFERROR(SUM(BI161:BK161),0)</f>
        <v>0</v>
      </c>
    </row>
    <row r="162" spans="1:69" ht="15" thickTop="1" x14ac:dyDescent="0.3">
      <c r="A162" s="128"/>
      <c r="B162" s="128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128"/>
      <c r="Y162" s="128"/>
      <c r="Z162" s="128"/>
      <c r="AA162" s="128"/>
      <c r="AB162" s="128"/>
      <c r="AC162" s="128"/>
      <c r="AD162" s="96"/>
      <c r="AF162" s="89" t="str">
        <f t="shared" ref="AF162" si="1060">IF($AF$66&gt;2,AF160+1,"")</f>
        <v/>
      </c>
      <c r="AG162" s="90" t="str">
        <f t="shared" ref="AG162" si="1061">IF(AF162="","",CONCATENATE("01/01/",AF162))</f>
        <v/>
      </c>
      <c r="AH162" s="102" t="str">
        <f>IF(AF164="",IF(AF162="","",$L$30),(CONCATENATE("31/12/",AF162)))</f>
        <v/>
      </c>
      <c r="AI162" s="92" t="str">
        <f>IF(AF162&lt;&gt;"",$K$76/($L$30-$J$30)*(AH162-AG162),"")</f>
        <v/>
      </c>
      <c r="AJ162" s="100" t="e">
        <f ca="1">IF($AB$156=1,IF($J$76&gt;6,ROUND(VLOOKUP($AE$156,INDIRECT(VLOOKUP($AF162,$AG$22:$AI$62,3,0),1),2,0)/365*($AH162-$AG162+1)/6*$J$76,0),ROUND(VLOOKUP($AE$156,INDIRECT(VLOOKUP($AF162,$AG$22:$AI$62,3,0),1),2,0)/365*($AH162-$AG162+1),0)),ROUND(VLOOKUP($AE$156,INDIRECT(VLOOKUP($AF162,$AG$22:$AI$62,3,0),1),2,0)/365*($AH162-$AG162+1),0)*$H$76)</f>
        <v>#N/A</v>
      </c>
      <c r="AK162" s="100" t="e">
        <f ca="1">IF($AB$156=1,IF($J$76&gt;6,ROUND(VLOOKUP($AE$156,INDIRECT(VLOOKUP($AF162,$AG$22:$AI$62,3,0),1),3,0)/365*($AH162-$AG162+1)/6*$J$76,0),ROUND(VLOOKUP($AE$156,INDIRECT(VLOOKUP($AF162,$AG$22:$AI$62,3,0),1),3,0)/365*($AH162-$AG162+1),0)),ROUND(VLOOKUP($AE$156,INDIRECT(VLOOKUP($AF162,$AG$22:$AI$62,3,0),1),3,0)/365*($AH162-$AG162+1),0)*$H$76)</f>
        <v>#N/A</v>
      </c>
      <c r="AL162" s="100" t="e">
        <f ca="1">IF($AB$156=1,IF($J$76&gt;6,ROUND(VLOOKUP($AE$156,INDIRECT(VLOOKUP($AF162,$AG$22:$AI$62,3,0),1),4,0)/365*($AH162-$AG162+1)/6*$J$76,0),ROUND(VLOOKUP($AE$156,INDIRECT(VLOOKUP($AF162,$AG$22:$AI$62,3,0),1),4,0)/365*($AH162-$AG162+1),0)),ROUND(VLOOKUP($AE$156,INDIRECT(VLOOKUP($AF162,$AG$22:$AI$62,3,0),1),4,0)/365*($AH162-$AG162+1),0)*$H$76)</f>
        <v>#N/A</v>
      </c>
      <c r="AM162" s="100" t="e">
        <f ca="1">IF($AB$156=1,IF($J$76&gt;6,ROUND(VLOOKUP($AE$156,INDIRECT(VLOOKUP($AF162,$AG$22:$AI$62,3,0),1),5,0)/365*($AH162-$AG162+1)/6*$J$76,0),ROUND(VLOOKUP($AE$156,INDIRECT(VLOOKUP($AF162,$AG$22:$AI$62,3,0),1),5,0)/365*($AH162-$AG162+1),0)),ROUND(VLOOKUP($AE$156,INDIRECT(VLOOKUP($AF162,$AG$22:$AI$62,3,0),1),5,0)/365*($AH162-$AG162+1),0)*$H$76)</f>
        <v>#N/A</v>
      </c>
      <c r="AN162" s="100" t="e">
        <f ca="1">IF($AB$156=1,IF($J$76&gt;6,ROUND(VLOOKUP($AE$156,INDIRECT(VLOOKUP($AF162,$AG$22:$AI$62,3,0),1),6,0)/365*($AH162-$AG162+1)/6*$J$76,0),ROUND(VLOOKUP($AE$156,INDIRECT(VLOOKUP($AF162,$AG$22:$AI$62,3,0),1),6,0)/365*($AH162-$AG162+1),0)),ROUND(VLOOKUP($AE$156,INDIRECT(VLOOKUP($AF162,$AG$22:$AI$62,3,0),1),6,0)/365*($AH162-$AG162+1),0)*$H$76)</f>
        <v>#N/A</v>
      </c>
      <c r="AO162" s="100" t="e">
        <f ca="1">VLOOKUP($AE$156,INDIRECT(VLOOKUP(AF162,$AG$22:$AI$62,3,0),1),7,0)</f>
        <v>#N/A</v>
      </c>
      <c r="AP162" s="100" t="e">
        <f ca="1">VLOOKUP($AE$156,INDIRECT(VLOOKUP(AF162,$AG$22:$AI$62,3,0),1),8,0)</f>
        <v>#N/A</v>
      </c>
      <c r="AQ162" s="100" t="e">
        <f ca="1">VLOOKUP($AE$156,INDIRECT(VLOOKUP(AF162,$AG$22:$AI$62,3,0),1),9,0)</f>
        <v>#N/A</v>
      </c>
      <c r="AR162" s="100" t="e">
        <f ca="1">VLOOKUP($AE$156,INDIRECT(VLOOKUP(AF162,$AG$22:$AI$62,3,0),1),10,0)</f>
        <v>#N/A</v>
      </c>
      <c r="AS162" s="100" t="e">
        <f ca="1">VLOOKUP($AE$156,INDIRECT(VLOOKUP(AF162,$AG$22:$AI$62,3,0),1),11,0)</f>
        <v>#N/A</v>
      </c>
      <c r="AT162" s="100" t="e">
        <f ca="1">VLOOKUP($AE$156,INDIRECT(VLOOKUP(AF162,$AG$22:$AI$62,3,0),1),12,0)</f>
        <v>#N/A</v>
      </c>
      <c r="AU162" s="100" t="e">
        <f ca="1">VLOOKUP($AE$156,INDIRECT(VLOOKUP(AF162,$AG$22:$AI$62,3,0),1),13,0)</f>
        <v>#N/A</v>
      </c>
      <c r="AV162" s="100" t="e">
        <f ca="1">VLOOKUP($AE$156,INDIRECT(VLOOKUP(AF162,$AG$22:$AI$62,3,0),1),14,0)</f>
        <v>#N/A</v>
      </c>
      <c r="AW162" s="100" t="e">
        <f ca="1">VLOOKUP($AE$156,INDIRECT(VLOOKUP(AF162,$AG$22:$AI$62,3,0),1),15,0)</f>
        <v>#N/A</v>
      </c>
      <c r="AX162" s="100" t="e">
        <f ca="1">VLOOKUP($AE$156,INDIRECT(VLOOKUP(AF162,$AG$22:$AI$62,3,0),1),16,0)</f>
        <v>#N/A</v>
      </c>
      <c r="AY162" s="100" t="e">
        <f ca="1">VLOOKUP($AE$156,INDIRECT(VLOOKUP(AF162,$AG$22:$AI$62,3,0),1),17,0)</f>
        <v>#N/A</v>
      </c>
      <c r="AZ162" s="100" t="e">
        <f ca="1">VLOOKUP($AE$156,INDIRECT(VLOOKUP(AF162,$AG$22:$AI$62,3,0),1),18,0)</f>
        <v>#N/A</v>
      </c>
      <c r="BA162" s="100" t="e">
        <f ca="1">VLOOKUP($AE$156,INDIRECT(VLOOKUP(AF162,$AG$22:$AI$62,3,0),1),19,0)</f>
        <v>#N/A</v>
      </c>
      <c r="BB162" s="100" t="e">
        <f ca="1">VLOOKUP($AE$156,INDIRECT(VLOOKUP(AF162,$AG$22:$AI$62,3,0),1),20,0)</f>
        <v>#N/A</v>
      </c>
      <c r="BC162" s="100" t="e">
        <f ca="1">VLOOKUP($AE$156,INDIRECT(VLOOKUP(AF162,$AG$22:$AI$62,3,0),1),21,0)</f>
        <v>#N/A</v>
      </c>
      <c r="BD162" s="100" t="e">
        <f ca="1">VLOOKUP($AE$156,INDIRECT(VLOOKUP(AF162,$AG$22:$AI$62,3,0),1),22,0)</f>
        <v>#N/A</v>
      </c>
      <c r="BE162" s="100" t="e">
        <f ca="1">VLOOKUP($AE$156,INDIRECT(VLOOKUP(AF162,$AG$22:$AI$62,3,0),1),23,0)</f>
        <v>#N/A</v>
      </c>
      <c r="BF162" s="100" t="e">
        <f ca="1">VLOOKUP($AE$156,INDIRECT(VLOOKUP(AF162,$AG$22:$AI$62,3,0),1),24,0)</f>
        <v>#N/A</v>
      </c>
      <c r="BG162" s="100" t="e">
        <f ca="1">VLOOKUP($AE$156,INDIRECT(VLOOKUP(AF162,$AG$22:$AI$62,3,0),1),25,0)</f>
        <v>#N/A</v>
      </c>
      <c r="BH162" s="100" t="e">
        <f ca="1">VLOOKUP($AE$156,INDIRECT(VLOOKUP(AF162,$AG$22:$AI$62,3,0),1),26,0)</f>
        <v>#N/A</v>
      </c>
      <c r="BI162" s="100" t="e">
        <f ca="1">VLOOKUP($AE$156,INDIRECT(VLOOKUP(AF162,$AG$22:$AI$62,3,0),1),27,0)</f>
        <v>#N/A</v>
      </c>
      <c r="BJ162" s="100" t="e">
        <f ca="1">VLOOKUP($AE$156,INDIRECT(VLOOKUP(AF162,$AG$22:$AI$62,3,0),1),28,0)</f>
        <v>#N/A</v>
      </c>
      <c r="BK162" s="100" t="e">
        <f ca="1">VLOOKUP($AE$156,INDIRECT(VLOOKUP(AF162,$AG$22:$AI$62,3,0),1),29,0)</f>
        <v>#N/A</v>
      </c>
    </row>
    <row r="163" spans="1:69" x14ac:dyDescent="0.3">
      <c r="A163" s="128"/>
      <c r="B163" s="128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  <c r="Y163" s="128"/>
      <c r="Z163" s="128"/>
      <c r="AA163" s="128"/>
      <c r="AB163" s="128"/>
      <c r="AC163" s="128"/>
      <c r="AF163" s="89"/>
      <c r="AG163" s="90"/>
      <c r="AH163" s="102"/>
      <c r="AI163" s="92"/>
      <c r="AJ163" t="e">
        <f t="shared" ref="AJ163" ca="1" si="1062">IF(AI162&gt;AJ162,AJ162,AI162)</f>
        <v>#N/A</v>
      </c>
      <c r="AK163" s="84" t="e">
        <f t="shared" ref="AK163" ca="1" si="1063">IF($AI162&gt;AK162,AK162-AJ162,IF($AI162&lt;AJ162,0,$AI162-AJ162))</f>
        <v>#N/A</v>
      </c>
      <c r="AL163" s="84" t="e">
        <f t="shared" ref="AL163" ca="1" si="1064">IF($AI162&gt;AL162,AL162-AK162,IF($AI162&lt;AK162,0,$AI162-AK162))</f>
        <v>#N/A</v>
      </c>
      <c r="AM163" s="84" t="e">
        <f t="shared" ref="AM163" ca="1" si="1065">IF($AI162&gt;AM162,AM162-AL162,IF($AI162&lt;AL162,0,$AI162-AL162))</f>
        <v>#N/A</v>
      </c>
      <c r="AN163" s="84" t="e">
        <f t="shared" ref="AN163" ca="1" si="1066">IF($AI162&gt;AN162,AN162-AM162,IF($AI162&lt;AM162,0,$AI162-AM162))</f>
        <v>#N/A</v>
      </c>
      <c r="AO163" s="84" t="e">
        <f t="shared" ref="AO163" ca="1" si="1067">AO162*AJ163</f>
        <v>#N/A</v>
      </c>
      <c r="AP163" s="84" t="e">
        <f t="shared" ref="AP163" ca="1" si="1068">AP162*AK163</f>
        <v>#N/A</v>
      </c>
      <c r="AQ163" s="84" t="e">
        <f t="shared" ref="AQ163" ca="1" si="1069">AQ162*AL163</f>
        <v>#N/A</v>
      </c>
      <c r="AR163" s="84" t="e">
        <f t="shared" ref="AR163" ca="1" si="1070">AR162*AM163</f>
        <v>#N/A</v>
      </c>
      <c r="AS163" s="84" t="e">
        <f t="shared" ref="AS163" ca="1" si="1071">AS162*AN163</f>
        <v>#N/A</v>
      </c>
      <c r="AT163" s="117" t="e">
        <f ca="1">ROUND(($AH162-$AG162+1),0)*(AT162/365)*$H$76</f>
        <v>#VALUE!</v>
      </c>
      <c r="AU163" s="115" t="e">
        <f ca="1">ROUND(($AH162-$AG162),0)*(AU162/365)*$AW$65*$H$76</f>
        <v>#VALUE!</v>
      </c>
      <c r="AV163" s="115" t="e">
        <f ca="1">ROUND(($AH162-$AG162),0)*(AV162/365)*$AX$65*$H$76</f>
        <v>#VALUE!</v>
      </c>
      <c r="AW163" s="115" t="e">
        <f t="shared" ref="AW163" ca="1" si="1072">AW162*$AI162*$AW$65</f>
        <v>#N/A</v>
      </c>
      <c r="AX163" s="115" t="e">
        <f t="shared" ref="AX163" ca="1" si="1073">AX162*$AI162*$AX$65</f>
        <v>#N/A</v>
      </c>
      <c r="AY163" s="115" t="e">
        <f t="shared" ref="AY163" ca="1" si="1074">AY162*AJ163</f>
        <v>#N/A</v>
      </c>
      <c r="AZ163" s="115" t="e">
        <f t="shared" ref="AZ163" ca="1" si="1075">AZ162*AK163</f>
        <v>#N/A</v>
      </c>
      <c r="BA163" s="115" t="e">
        <f t="shared" ref="BA163" ca="1" si="1076">BA162*AL163</f>
        <v>#N/A</v>
      </c>
      <c r="BB163" s="115" t="e">
        <f t="shared" ref="BB163" ca="1" si="1077">BB162*AM163</f>
        <v>#N/A</v>
      </c>
      <c r="BC163" s="115" t="e">
        <f t="shared" ref="BC163" ca="1" si="1078">BC162*AN163</f>
        <v>#N/A</v>
      </c>
      <c r="BD163" s="117" t="e">
        <f ca="1">ROUND(($AH162-$AG162),0)*(BD162/365)*$H$76</f>
        <v>#VALUE!</v>
      </c>
      <c r="BE163" s="117" t="e">
        <f ca="1">ROUND(($AH162-$AG162),0)*(BE162/365)*$AW$65*$H$76</f>
        <v>#VALUE!</v>
      </c>
      <c r="BF163" s="117" t="e">
        <f ca="1">ROUND(($AH162-$AG162),0)*(BF162/365)*$AX$65*$H$76</f>
        <v>#VALUE!</v>
      </c>
      <c r="BG163" s="115" t="e">
        <f t="shared" ref="BG163" ca="1" si="1079">BG162*$AI162*$AW$65</f>
        <v>#N/A</v>
      </c>
      <c r="BH163" s="115" t="e">
        <f t="shared" ref="BH163" ca="1" si="1080">BH162*$AI162*$AX$65</f>
        <v>#N/A</v>
      </c>
      <c r="BI163" t="e">
        <f t="shared" ref="BI163" ca="1" si="1081">$AI162*BI162*$BI$65</f>
        <v>#VALUE!</v>
      </c>
      <c r="BJ163" t="e">
        <f t="shared" ref="BJ163" ca="1" si="1082">$AI162*BJ162*$BJ$65</f>
        <v>#VALUE!</v>
      </c>
      <c r="BK163" t="e">
        <f t="shared" ref="BK163" ca="1" si="1083">IF(AF162&gt;2019,$AI162*BK162*$BK$65,$AI162*BK162*1)</f>
        <v>#VALUE!</v>
      </c>
      <c r="BM163" s="115">
        <f t="shared" ref="BM163" ca="1" si="1084">IFERROR(SUM(AO163:AS163,AY163:BC163),0)</f>
        <v>0</v>
      </c>
      <c r="BN163" s="115">
        <f t="shared" ref="BN163" ca="1" si="1085">IFERROR(SUM(AW163,BG163),0)</f>
        <v>0</v>
      </c>
      <c r="BO163" s="115">
        <f t="shared" ref="BO163" ca="1" si="1086">IFERROR(SUM(AX163,BH163),0)</f>
        <v>0</v>
      </c>
      <c r="BP163" s="115">
        <f t="shared" ref="BP163" ca="1" si="1087">IFERROR(SUM(AT163:AV163,BD163:BF163),0)</f>
        <v>0</v>
      </c>
      <c r="BQ163" s="115">
        <f t="shared" ref="BQ163" ca="1" si="1088">IFERROR(SUM(BI163:BK163),0)</f>
        <v>0</v>
      </c>
    </row>
    <row r="164" spans="1:69" x14ac:dyDescent="0.3">
      <c r="A164" s="128"/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  <c r="AA164" s="128"/>
      <c r="AB164" s="128"/>
      <c r="AC164" s="128"/>
      <c r="AF164" s="89" t="str">
        <f t="shared" ref="AF164" si="1089">IF($AF$66&gt;3,AF162+1,"")</f>
        <v/>
      </c>
      <c r="AG164" s="90" t="str">
        <f t="shared" ref="AG164" si="1090">IF(AF164="","",CONCATENATE("01/01/",AF164))</f>
        <v/>
      </c>
      <c r="AH164" s="102" t="str">
        <f>IF(AF166="",IF(AF164="","",$L$30),(CONCATENATE("31/12/",AF164)))</f>
        <v/>
      </c>
      <c r="AI164" s="92" t="str">
        <f>IF(AF164&lt;&gt;"",$K$76/($L$30-$J$30)*(AH164-AG164),"")</f>
        <v/>
      </c>
      <c r="AJ164" s="100" t="e">
        <f ca="1">IF($AB$156=1,IF($J$76&gt;6,ROUND(VLOOKUP($AE$156,INDIRECT(VLOOKUP($AF164,$AG$22:$AI$62,3,0),1),2,0)/365*($AH164-$AG164+1)/6*$J$76,0),ROUND(VLOOKUP($AE$156,INDIRECT(VLOOKUP($AF164,$AG$22:$AI$62,3,0),1),2,0)/365*($AH164-$AG164+1),0)),ROUND(VLOOKUP($AE$156,INDIRECT(VLOOKUP($AF164,$AG$22:$AI$62,3,0),1),2,0)/365*($AH164-$AG164+1),0)*$H$76)</f>
        <v>#N/A</v>
      </c>
      <c r="AK164" s="100" t="e">
        <f ca="1">IF($AB$156=1,IF($J$76&gt;6,ROUND(VLOOKUP($AE$156,INDIRECT(VLOOKUP($AF164,$AG$22:$AI$62,3,0),1),3,0)/365*($AH164-$AG164+1)/6*$J$76,0),ROUND(VLOOKUP($AE$156,INDIRECT(VLOOKUP($AF164,$AG$22:$AI$62,3,0),1),3,0)/365*($AH164-$AG164+1),0)),ROUND(VLOOKUP($AE$156,INDIRECT(VLOOKUP($AF164,$AG$22:$AI$62,3,0),1),3,0)/365*($AH164-$AG164+1),0)*$H$76)</f>
        <v>#N/A</v>
      </c>
      <c r="AL164" s="100" t="e">
        <f ca="1">IF($AB$156=1,IF($J$76&gt;6,ROUND(VLOOKUP($AE$156,INDIRECT(VLOOKUP($AF164,$AG$22:$AI$62,3,0),1),4,0)/365*($AH164-$AG164+1)/6*$J$76,0),ROUND(VLOOKUP($AE$156,INDIRECT(VLOOKUP($AF164,$AG$22:$AI$62,3,0),1),4,0)/365*($AH164-$AG164+1),0)),ROUND(VLOOKUP($AE$156,INDIRECT(VLOOKUP($AF164,$AG$22:$AI$62,3,0),1),4,0)/365*($AH164-$AG164+1),0)*$H$76)</f>
        <v>#N/A</v>
      </c>
      <c r="AM164" s="100" t="e">
        <f ca="1">IF($AB$156=1,IF($J$76&gt;6,ROUND(VLOOKUP($AE$156,INDIRECT(VLOOKUP($AF164,$AG$22:$AI$62,3,0),1),5,0)/365*($AH164-$AG164+1)/6*$J$76,0),ROUND(VLOOKUP($AE$156,INDIRECT(VLOOKUP($AF164,$AG$22:$AI$62,3,0),1),5,0)/365*($AH164-$AG164+1),0)),ROUND(VLOOKUP($AE$156,INDIRECT(VLOOKUP($AF164,$AG$22:$AI$62,3,0),1),5,0)/365*($AH164-$AG164+1),0)*$H$76)</f>
        <v>#N/A</v>
      </c>
      <c r="AN164" s="100" t="e">
        <f ca="1">IF($AB$156=1,IF($J$76&gt;6,ROUND(VLOOKUP($AE$156,INDIRECT(VLOOKUP($AF164,$AG$22:$AI$62,3,0),1),6,0)/365*($AH164-$AG164+1)/6*$J$76,0),ROUND(VLOOKUP($AE$156,INDIRECT(VLOOKUP($AF164,$AG$22:$AI$62,3,0),1),6,0)/365*($AH164-$AG164+1),0)),ROUND(VLOOKUP($AE$156,INDIRECT(VLOOKUP($AF164,$AG$22:$AI$62,3,0),1),6,0)/365*($AH164-$AG164+1),0)*$H$76)</f>
        <v>#N/A</v>
      </c>
      <c r="AO164" s="100" t="e">
        <f ca="1">VLOOKUP($AE$156,INDIRECT(VLOOKUP(AF164,$AG$22:$AI$62,3,0),1),7,0)</f>
        <v>#N/A</v>
      </c>
      <c r="AP164" s="100" t="e">
        <f ca="1">VLOOKUP($AE$156,INDIRECT(VLOOKUP(AF164,$AG$22:$AI$62,3,0),1),8,0)</f>
        <v>#N/A</v>
      </c>
      <c r="AQ164" s="100" t="e">
        <f ca="1">VLOOKUP($AE$156,INDIRECT(VLOOKUP(AF164,$AG$22:$AI$62,3,0),1),9,0)</f>
        <v>#N/A</v>
      </c>
      <c r="AR164" s="100" t="e">
        <f ca="1">VLOOKUP($AE$156,INDIRECT(VLOOKUP(AF164,$AG$22:$AI$62,3,0),1),10,0)</f>
        <v>#N/A</v>
      </c>
      <c r="AS164" s="100" t="e">
        <f ca="1">VLOOKUP($AE$156,INDIRECT(VLOOKUP(AF164,$AG$22:$AI$62,3,0),1),11,0)</f>
        <v>#N/A</v>
      </c>
      <c r="AT164" s="100" t="e">
        <f ca="1">VLOOKUP($AE$156,INDIRECT(VLOOKUP(AF164,$AG$22:$AI$62,3,0),1),12,0)</f>
        <v>#N/A</v>
      </c>
      <c r="AU164" s="100" t="e">
        <f ca="1">VLOOKUP($AE$156,INDIRECT(VLOOKUP(AF164,$AG$22:$AI$62,3,0),1),13,0)</f>
        <v>#N/A</v>
      </c>
      <c r="AV164" s="100" t="e">
        <f ca="1">VLOOKUP($AE$156,INDIRECT(VLOOKUP(AF164,$AG$22:$AI$62,3,0),1),14,0)</f>
        <v>#N/A</v>
      </c>
      <c r="AW164" s="100" t="e">
        <f ca="1">VLOOKUP($AE$156,INDIRECT(VLOOKUP(AF164,$AG$22:$AI$62,3,0),1),15,0)</f>
        <v>#N/A</v>
      </c>
      <c r="AX164" s="100" t="e">
        <f ca="1">VLOOKUP($AE$156,INDIRECT(VLOOKUP(AF164,$AG$22:$AI$62,3,0),1),16,0)</f>
        <v>#N/A</v>
      </c>
      <c r="AY164" s="100" t="e">
        <f ca="1">VLOOKUP($AE$156,INDIRECT(VLOOKUP(AF164,$AG$22:$AI$62,3,0),1),17,0)</f>
        <v>#N/A</v>
      </c>
      <c r="AZ164" s="100" t="e">
        <f ca="1">VLOOKUP($AE$156,INDIRECT(VLOOKUP(AF164,$AG$22:$AI$62,3,0),1),18,0)</f>
        <v>#N/A</v>
      </c>
      <c r="BA164" s="100" t="e">
        <f ca="1">VLOOKUP($AE$156,INDIRECT(VLOOKUP(AF164,$AG$22:$AI$62,3,0),1),19,0)</f>
        <v>#N/A</v>
      </c>
      <c r="BB164" s="100" t="e">
        <f ca="1">VLOOKUP($AE$156,INDIRECT(VLOOKUP(AF164,$AG$22:$AI$62,3,0),1),20,0)</f>
        <v>#N/A</v>
      </c>
      <c r="BC164" s="100" t="e">
        <f ca="1">VLOOKUP($AE$156,INDIRECT(VLOOKUP(AF164,$AG$22:$AI$62,3,0),1),21,0)</f>
        <v>#N/A</v>
      </c>
      <c r="BD164" s="100" t="e">
        <f ca="1">VLOOKUP($AE$156,INDIRECT(VLOOKUP(AF164,$AG$22:$AI$62,3,0),1),22,0)</f>
        <v>#N/A</v>
      </c>
      <c r="BE164" s="100" t="e">
        <f ca="1">VLOOKUP($AE$156,INDIRECT(VLOOKUP(AF164,$AG$22:$AI$62,3,0),1),23,0)</f>
        <v>#N/A</v>
      </c>
      <c r="BF164" s="100" t="e">
        <f ca="1">VLOOKUP($AE$156,INDIRECT(VLOOKUP(AF164,$AG$22:$AI$62,3,0),1),24,0)</f>
        <v>#N/A</v>
      </c>
      <c r="BG164" s="100" t="e">
        <f ca="1">VLOOKUP($AE$156,INDIRECT(VLOOKUP(AF164,$AG$22:$AI$62,3,0),1),25,0)</f>
        <v>#N/A</v>
      </c>
      <c r="BH164" s="100" t="e">
        <f ca="1">VLOOKUP($AE$156,INDIRECT(VLOOKUP(AF164,$AG$22:$AI$62,3,0),1),26,0)</f>
        <v>#N/A</v>
      </c>
      <c r="BI164" s="100" t="e">
        <f ca="1">VLOOKUP($AE$156,INDIRECT(VLOOKUP(AF164,$AG$22:$AI$62,3,0),1),27,0)</f>
        <v>#N/A</v>
      </c>
      <c r="BJ164" s="100" t="e">
        <f ca="1">VLOOKUP($AE$156,INDIRECT(VLOOKUP(AF164,$AG$22:$AI$62,3,0),1),28,0)</f>
        <v>#N/A</v>
      </c>
      <c r="BK164" s="100" t="e">
        <f ca="1">VLOOKUP($AE$156,INDIRECT(VLOOKUP(AF164,$AG$22:$AI$62,3,0),1),29,0)</f>
        <v>#N/A</v>
      </c>
    </row>
    <row r="165" spans="1:69" x14ac:dyDescent="0.3">
      <c r="A165" s="128"/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  <c r="AA165" s="128"/>
      <c r="AB165" s="128"/>
      <c r="AC165" s="128"/>
      <c r="AF165" s="89"/>
      <c r="AG165" s="90"/>
      <c r="AH165" s="102"/>
      <c r="AI165" s="92"/>
      <c r="AJ165" t="e">
        <f t="shared" ref="AJ165" ca="1" si="1091">IF(AI164&gt;AJ164,AJ164,AI164)</f>
        <v>#N/A</v>
      </c>
      <c r="AK165" s="84" t="e">
        <f t="shared" ref="AK165" ca="1" si="1092">IF($AI164&gt;AK164,AK164-AJ164,IF($AI164&lt;AJ164,0,$AI164-AJ164))</f>
        <v>#N/A</v>
      </c>
      <c r="AL165" s="84" t="e">
        <f t="shared" ref="AL165" ca="1" si="1093">IF($AI164&gt;AL164,AL164-AK164,IF($AI164&lt;AK164,0,$AI164-AK164))</f>
        <v>#N/A</v>
      </c>
      <c r="AM165" s="84" t="e">
        <f t="shared" ref="AM165" ca="1" si="1094">IF($AI164&gt;AM164,AM164-AL164,IF($AI164&lt;AL164,0,$AI164-AL164))</f>
        <v>#N/A</v>
      </c>
      <c r="AN165" s="84" t="e">
        <f t="shared" ref="AN165" ca="1" si="1095">IF($AI164&gt;AN164,AN164-AM164,IF($AI164&lt;AM164,0,$AI164-AM164))</f>
        <v>#N/A</v>
      </c>
      <c r="AO165" s="84" t="e">
        <f t="shared" ref="AO165" ca="1" si="1096">AO164*AJ165</f>
        <v>#N/A</v>
      </c>
      <c r="AP165" s="84" t="e">
        <f t="shared" ref="AP165" ca="1" si="1097">AP164*AK165</f>
        <v>#N/A</v>
      </c>
      <c r="AQ165" s="84" t="e">
        <f t="shared" ref="AQ165" ca="1" si="1098">AQ164*AL165</f>
        <v>#N/A</v>
      </c>
      <c r="AR165" s="84" t="e">
        <f t="shared" ref="AR165" ca="1" si="1099">AR164*AM165</f>
        <v>#N/A</v>
      </c>
      <c r="AS165" s="84" t="e">
        <f t="shared" ref="AS165" ca="1" si="1100">AS164*AN165</f>
        <v>#N/A</v>
      </c>
      <c r="AT165" s="117" t="e">
        <f ca="1">ROUND(($AH164-$AG164+1),0)*(AT164/365)*$H$76</f>
        <v>#VALUE!</v>
      </c>
      <c r="AU165" s="115" t="e">
        <f ca="1">ROUND(($AH164-$AG164),0)*(AU164/365)*$AW$65*$H$76</f>
        <v>#VALUE!</v>
      </c>
      <c r="AV165" s="115" t="e">
        <f ca="1">ROUND(($AH164-$AG164),0)*(AV164/365)*$AX$65*$H$76</f>
        <v>#VALUE!</v>
      </c>
      <c r="AW165" s="115" t="e">
        <f t="shared" ref="AW165" ca="1" si="1101">AW164*$AI164*$AW$65</f>
        <v>#N/A</v>
      </c>
      <c r="AX165" s="115" t="e">
        <f t="shared" ref="AX165" ca="1" si="1102">AX164*$AI164*$AX$65</f>
        <v>#N/A</v>
      </c>
      <c r="AY165" s="115" t="e">
        <f t="shared" ref="AY165" ca="1" si="1103">AY164*AJ165</f>
        <v>#N/A</v>
      </c>
      <c r="AZ165" s="115" t="e">
        <f t="shared" ref="AZ165" ca="1" si="1104">AZ164*AK165</f>
        <v>#N/A</v>
      </c>
      <c r="BA165" s="115" t="e">
        <f t="shared" ref="BA165" ca="1" si="1105">BA164*AL165</f>
        <v>#N/A</v>
      </c>
      <c r="BB165" s="115" t="e">
        <f t="shared" ref="BB165" ca="1" si="1106">BB164*AM165</f>
        <v>#N/A</v>
      </c>
      <c r="BC165" s="115" t="e">
        <f t="shared" ref="BC165" ca="1" si="1107">BC164*AN165</f>
        <v>#N/A</v>
      </c>
      <c r="BD165" s="117" t="e">
        <f ca="1">ROUND(($AH164-$AG164),0)*(BD164/365)*$H$76</f>
        <v>#VALUE!</v>
      </c>
      <c r="BE165" s="117" t="e">
        <f ca="1">ROUND(($AH164-$AG164),0)*(BE164/365)*$AW$65*$H$76</f>
        <v>#VALUE!</v>
      </c>
      <c r="BF165" s="117" t="e">
        <f ca="1">ROUND(($AH164-$AG164),0)*(BF164/365)*$AX$65*$H$76</f>
        <v>#VALUE!</v>
      </c>
      <c r="BG165" s="115" t="e">
        <f t="shared" ref="BG165" ca="1" si="1108">BG164*$AI164*$AW$65</f>
        <v>#N/A</v>
      </c>
      <c r="BH165" s="115" t="e">
        <f t="shared" ref="BH165" ca="1" si="1109">BH164*$AI164*$AX$65</f>
        <v>#N/A</v>
      </c>
      <c r="BI165" t="e">
        <f t="shared" ref="BI165" ca="1" si="1110">$AI164*BI164*$BI$65</f>
        <v>#VALUE!</v>
      </c>
      <c r="BJ165" t="e">
        <f t="shared" ref="BJ165" ca="1" si="1111">$AI164*BJ164*$BJ$65</f>
        <v>#VALUE!</v>
      </c>
      <c r="BK165" t="e">
        <f t="shared" ref="BK165" ca="1" si="1112">IF(AF164&gt;2019,$AI164*BK164*$BK$65,$AI164*BK164*1)</f>
        <v>#VALUE!</v>
      </c>
      <c r="BM165" s="115">
        <f t="shared" ref="BM165" ca="1" si="1113">IFERROR(SUM(AO165:AS165,AY165:BC165),0)</f>
        <v>0</v>
      </c>
      <c r="BN165" s="115">
        <f t="shared" ref="BN165" ca="1" si="1114">IFERROR(SUM(AW165,BG165),0)</f>
        <v>0</v>
      </c>
      <c r="BO165" s="115">
        <f t="shared" ref="BO165" ca="1" si="1115">IFERROR(SUM(AX165,BH165),0)</f>
        <v>0</v>
      </c>
      <c r="BP165" s="115">
        <f t="shared" ref="BP165" ca="1" si="1116">IFERROR(SUM(AT165:AV165,BD165:BF165),0)</f>
        <v>0</v>
      </c>
      <c r="BQ165" s="115">
        <f t="shared" ref="BQ165" ca="1" si="1117">IFERROR(SUM(BI165:BK165),0)</f>
        <v>0</v>
      </c>
    </row>
    <row r="166" spans="1:69" ht="15" thickBot="1" x14ac:dyDescent="0.35">
      <c r="A166" s="128"/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  <c r="V166" s="128"/>
      <c r="W166" s="128"/>
      <c r="X166" s="128"/>
      <c r="Y166" s="128"/>
      <c r="Z166" s="128"/>
      <c r="AA166" s="128"/>
      <c r="AB166" s="128"/>
      <c r="AC166" s="128"/>
      <c r="AF166" s="89"/>
      <c r="AG166" s="90"/>
      <c r="AH166" s="102"/>
      <c r="AI166" s="92"/>
      <c r="AK166" s="84"/>
      <c r="AL166" s="84"/>
      <c r="AM166" s="84"/>
      <c r="AN166" s="84"/>
      <c r="AO166" s="84"/>
      <c r="AP166" s="84"/>
      <c r="AQ166" s="84"/>
      <c r="AR166" s="84"/>
      <c r="AS166" s="84"/>
      <c r="AT166" s="117"/>
      <c r="AU166" s="115"/>
      <c r="AV166" s="115"/>
      <c r="AW166" s="115"/>
      <c r="AX166" s="115"/>
      <c r="AY166" s="115"/>
      <c r="AZ166" s="115"/>
      <c r="BA166" s="115"/>
      <c r="BB166" s="115"/>
      <c r="BC166" s="115"/>
      <c r="BD166" s="117"/>
      <c r="BE166" s="117"/>
      <c r="BF166" s="117"/>
      <c r="BG166" s="115"/>
      <c r="BH166" s="115"/>
      <c r="BM166" s="115"/>
      <c r="BN166" s="115"/>
      <c r="BO166" s="115"/>
      <c r="BP166" s="115"/>
      <c r="BQ166" s="115"/>
    </row>
    <row r="167" spans="1:69" ht="15" thickTop="1" x14ac:dyDescent="0.3">
      <c r="A167" s="128"/>
      <c r="B167" s="128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  <c r="V167" s="128"/>
      <c r="W167" s="128"/>
      <c r="X167" s="128"/>
      <c r="Y167" s="128"/>
      <c r="Z167" s="128"/>
      <c r="AA167" s="128"/>
      <c r="AB167" s="128"/>
      <c r="AC167" s="128"/>
      <c r="AD167">
        <f>+I77</f>
        <v>0</v>
      </c>
      <c r="AE167" t="e">
        <f>VLOOKUP(I77,$AD$22:$AE$66,2,0)</f>
        <v>#N/A</v>
      </c>
      <c r="AF167" s="97">
        <f>YEAR($J$30)</f>
        <v>1900</v>
      </c>
      <c r="AG167" s="91">
        <f>$J$30</f>
        <v>0</v>
      </c>
      <c r="AH167" s="101">
        <f>IF(AF169="",$L$30,(CONCATENATE("31/12/",AF167)))</f>
        <v>0</v>
      </c>
      <c r="AI167" s="99" t="e">
        <f>IF(AF167&lt;&gt;"",$K$77/($L$30-$J$30)*(AH167-AG167),"")</f>
        <v>#DIV/0!</v>
      </c>
      <c r="AJ167" s="100" t="e">
        <f ca="1">IF($AB$167=1,IF($J$77&gt;6,ROUND(VLOOKUP($AE$167,INDIRECT(VLOOKUP($AF167,$AG$22:$AI$62,3,0),1),2,0)/365*($AH167-$AG167+1)/6*$J$77,0),ROUND(VLOOKUP($AE$167,INDIRECT(VLOOKUP($AF167,$AG$22:$AI$62,3,0),1),2,0)/365*($AH167-$AG167+1),0)),ROUND(VLOOKUP($AE$167,INDIRECT(VLOOKUP($AF167,$AG$22:$AI$62,3,0),1),2,0)/365*($AH167-$AG167+1),0)*$H$77)</f>
        <v>#N/A</v>
      </c>
      <c r="AK167" s="100" t="e">
        <f ca="1">IF($AB$167=1,IF($J$77&gt;6,ROUND(VLOOKUP($AE$167,INDIRECT(VLOOKUP($AF167,$AG$22:$AI$62,3,0),1),3,0)/365*($AH167-$AG167+1)/6*$J$77,0),ROUND(VLOOKUP($AE$167,INDIRECT(VLOOKUP($AF167,$AG$22:$AI$62,3,0),1),3,0)/365*($AH167-$AG167+1),0)),ROUND(VLOOKUP($AE$167,INDIRECT(VLOOKUP($AF167,$AG$22:$AI$62,3,0),1),3,0)/365*($AH167-$AG167+1),0)*$H$77)</f>
        <v>#N/A</v>
      </c>
      <c r="AL167" s="100" t="e">
        <f ca="1">IF($AB$167=1,IF($J$77&gt;6,ROUND(VLOOKUP($AE$167,INDIRECT(VLOOKUP($AF167,$AG$22:$AI$62,3,0),1),4,0)/365*($AH167-$AG167+1)/6*$J$77,0),ROUND(VLOOKUP($AE$167,INDIRECT(VLOOKUP($AF167,$AG$22:$AI$62,3,0),1),4,0)/365*($AH167-$AG167+1),0)),ROUND(VLOOKUP($AE$167,INDIRECT(VLOOKUP($AF167,$AG$22:$AI$62,3,0),1),4,0)/365*($AH167-$AG167+1),0)*$H$77)</f>
        <v>#N/A</v>
      </c>
      <c r="AM167" s="100" t="e">
        <f ca="1">IF($AB$167=1,IF($J$77&gt;6,ROUND(VLOOKUP($AE$167,INDIRECT(VLOOKUP($AF167,$AG$22:$AI$62,3,0),1),5,0)/365*($AH167-$AG167+1)/6*$J$77,0),ROUND(VLOOKUP($AE$167,INDIRECT(VLOOKUP($AF167,$AG$22:$AI$62,3,0),1),5,0)/365*($AH167-$AG167+1),0)),ROUND(VLOOKUP($AE$167,INDIRECT(VLOOKUP($AF167,$AG$22:$AI$62,3,0),1),5,0)/365*($AH167-$AG167+1),0)*$H$77)</f>
        <v>#N/A</v>
      </c>
      <c r="AN167" s="100" t="e">
        <f ca="1">IF($AB$167=1,IF($J$77&gt;6,ROUND(VLOOKUP($AE$167,INDIRECT(VLOOKUP($AF167,$AG$22:$AI$62,3,0),1),6,0)/365*($AH167-$AG167+1)/6*$J$77,0),ROUND(VLOOKUP($AE$167,INDIRECT(VLOOKUP($AF167,$AG$22:$AI$62,3,0),1),6,0)/365*($AH167-$AG167+1),0)),ROUND(VLOOKUP($AE$167,INDIRECT(VLOOKUP($AF167,$AG$22:$AI$62,3,0),1),6,0)/365*($AH167-$AG167+1),0)*$H$77)</f>
        <v>#N/A</v>
      </c>
      <c r="AO167" s="100" t="e">
        <f ca="1">VLOOKUP($AE$167,INDIRECT(VLOOKUP(AF167,$AG$22:$AI$62,3,0),1),7,0)</f>
        <v>#N/A</v>
      </c>
      <c r="AP167" s="100" t="e">
        <f ca="1">VLOOKUP($AE$167,INDIRECT(VLOOKUP(AF167,$AG$22:$AI$62,3,0),1),8,0)</f>
        <v>#N/A</v>
      </c>
      <c r="AQ167" s="100" t="e">
        <f ca="1">VLOOKUP($AE$167,INDIRECT(VLOOKUP(AF167,$AG$22:$AI$62,3,0),1),9,0)</f>
        <v>#N/A</v>
      </c>
      <c r="AR167" s="100" t="e">
        <f ca="1">VLOOKUP($AE$167,INDIRECT(VLOOKUP(AF167,$AG$22:$AI$62,3,0),1),10,0)</f>
        <v>#N/A</v>
      </c>
      <c r="AS167" s="100" t="e">
        <f ca="1">VLOOKUP($AE$167,INDIRECT(VLOOKUP(AF167,$AG$22:$AI$62,3,0),1),11,0)</f>
        <v>#N/A</v>
      </c>
      <c r="AT167" s="100" t="e">
        <f ca="1">VLOOKUP($AE$167,INDIRECT(VLOOKUP(AF167,$AG$22:$AI$62,3,0),1),12,0)</f>
        <v>#N/A</v>
      </c>
      <c r="AU167" s="100" t="e">
        <f ca="1">VLOOKUP($AE$167,INDIRECT(VLOOKUP(AF167,$AG$22:$AI$62,3,0),1),13,0)</f>
        <v>#N/A</v>
      </c>
      <c r="AV167" s="100" t="e">
        <f ca="1">VLOOKUP($AE$167,INDIRECT(VLOOKUP(AF167,$AG$22:$AI$62,3,0),1),14,0)</f>
        <v>#N/A</v>
      </c>
      <c r="AW167" s="100" t="e">
        <f ca="1">VLOOKUP($AE$167,INDIRECT(VLOOKUP(AF167,$AG$22:$AI$62,3,0),1),15,0)</f>
        <v>#N/A</v>
      </c>
      <c r="AX167" s="100" t="e">
        <f ca="1">VLOOKUP($AE$167,INDIRECT(VLOOKUP(AF167,$AG$22:$AI$62,3,0),1),16,0)</f>
        <v>#N/A</v>
      </c>
      <c r="AY167" s="100" t="e">
        <f ca="1">VLOOKUP($AE$167,INDIRECT(VLOOKUP(AF167,$AG$22:$AI$62,3,0),1),17,0)</f>
        <v>#N/A</v>
      </c>
      <c r="AZ167" s="100" t="e">
        <f ca="1">VLOOKUP($AE$167,INDIRECT(VLOOKUP(AF167,$AG$22:$AI$62,3,0),1),18,0)</f>
        <v>#N/A</v>
      </c>
      <c r="BA167" s="100" t="e">
        <f ca="1">VLOOKUP($AE$167,INDIRECT(VLOOKUP(AF167,$AG$22:$AI$62,3,0),1),19,0)</f>
        <v>#N/A</v>
      </c>
      <c r="BB167" s="100" t="e">
        <f ca="1">VLOOKUP($AE$167,INDIRECT(VLOOKUP(AF167,$AG$22:$AI$62,3,0),1),20,0)</f>
        <v>#N/A</v>
      </c>
      <c r="BC167" s="100" t="e">
        <f ca="1">VLOOKUP($AE$167,INDIRECT(VLOOKUP(AF167,$AG$22:$AI$62,3,0),1),21,0)</f>
        <v>#N/A</v>
      </c>
      <c r="BD167" s="100" t="e">
        <f ca="1">VLOOKUP($AE$167,INDIRECT(VLOOKUP(AF167,$AG$22:$AI$62,3,0),1),22,0)</f>
        <v>#N/A</v>
      </c>
      <c r="BE167" s="100" t="e">
        <f ca="1">VLOOKUP($AE$167,INDIRECT(VLOOKUP(AF167,$AG$22:$AI$62,3,0),1),23,0)</f>
        <v>#N/A</v>
      </c>
      <c r="BF167" s="100" t="e">
        <f ca="1">VLOOKUP($AE$167,INDIRECT(VLOOKUP(AF167,$AG$22:$AI$62,3,0),1),24,0)</f>
        <v>#N/A</v>
      </c>
      <c r="BG167" s="100" t="e">
        <f ca="1">VLOOKUP($AE$167,INDIRECT(VLOOKUP(AF167,$AG$22:$AI$62,3,0),1),25,0)</f>
        <v>#N/A</v>
      </c>
      <c r="BH167" s="100" t="e">
        <f ca="1">VLOOKUP($AE$167,INDIRECT(VLOOKUP(AF167,$AG$22:$AI$62,3,0),1),26,0)</f>
        <v>#N/A</v>
      </c>
      <c r="BI167" s="100" t="e">
        <f ca="1">VLOOKUP($AE$167,INDIRECT(VLOOKUP(AF167,$AG$22:$AI$62,3,0),1),27,0)</f>
        <v>#N/A</v>
      </c>
      <c r="BJ167" s="100" t="e">
        <f ca="1">VLOOKUP($AE$167,INDIRECT(VLOOKUP(AF167,$AG$22:$AI$62,3,0),1),28,0)</f>
        <v>#N/A</v>
      </c>
      <c r="BK167" s="100" t="e">
        <f ca="1">VLOOKUP($AE$167,INDIRECT(VLOOKUP(AF167,$AG$22:$AI$62,3,0),1),29,0)</f>
        <v>#N/A</v>
      </c>
    </row>
    <row r="168" spans="1:69" x14ac:dyDescent="0.3">
      <c r="A168" s="128"/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  <c r="AA168" s="128"/>
      <c r="AB168" s="128"/>
      <c r="AC168" s="128"/>
      <c r="AF168" s="89"/>
      <c r="AG168" s="90"/>
      <c r="AH168" s="102"/>
      <c r="AI168" s="92"/>
      <c r="AJ168" t="e">
        <f t="shared" ref="AJ168" ca="1" si="1118">IF(AI167&gt;AJ167,AJ167,AI167)</f>
        <v>#DIV/0!</v>
      </c>
      <c r="AK168" s="84" t="e">
        <f t="shared" ref="AK168" ca="1" si="1119">IF($AI167&gt;AK167,AK167-AJ167,IF($AI167&lt;AJ167,0,$AI167-AJ167))</f>
        <v>#DIV/0!</v>
      </c>
      <c r="AL168" s="84" t="e">
        <f t="shared" ref="AL168" ca="1" si="1120">IF($AI167&gt;AL167,AL167-AK167,IF($AI167&lt;AK167,0,$AI167-AK167))</f>
        <v>#DIV/0!</v>
      </c>
      <c r="AM168" s="84" t="e">
        <f t="shared" ref="AM168" ca="1" si="1121">IF($AI167&gt;AM167,AM167-AL167,IF($AI167&lt;AL167,0,$AI167-AL167))</f>
        <v>#DIV/0!</v>
      </c>
      <c r="AN168" s="84" t="e">
        <f t="shared" ref="AN168" ca="1" si="1122">IF($AI167&gt;AN167,AN167-AM167,IF($AI167&lt;AM167,0,$AI167-AM167))</f>
        <v>#DIV/0!</v>
      </c>
      <c r="AO168" s="84" t="e">
        <f t="shared" ref="AO168" ca="1" si="1123">AO167*AJ168</f>
        <v>#N/A</v>
      </c>
      <c r="AP168" s="84" t="e">
        <f t="shared" ref="AP168" ca="1" si="1124">AP167*AK168</f>
        <v>#N/A</v>
      </c>
      <c r="AQ168" s="84" t="e">
        <f t="shared" ref="AQ168" ca="1" si="1125">AQ167*AL168</f>
        <v>#N/A</v>
      </c>
      <c r="AR168" s="84" t="e">
        <f t="shared" ref="AR168" ca="1" si="1126">AR167*AM168</f>
        <v>#N/A</v>
      </c>
      <c r="AS168" s="84" t="e">
        <f t="shared" ref="AS168" ca="1" si="1127">AS167*AN168</f>
        <v>#N/A</v>
      </c>
      <c r="AT168" s="117" t="e">
        <f ca="1">ROUND(($AH167-$AG167+1),0)*(AT167/365)*$H$77</f>
        <v>#N/A</v>
      </c>
      <c r="AU168" s="115" t="e">
        <f ca="1">ROUND(($AH167-$AG167),0)*(AU167/365)*$AW$65*$H$77</f>
        <v>#N/A</v>
      </c>
      <c r="AV168" s="115" t="e">
        <f ca="1">ROUND(($AH167-$AG167),0)*(AV167/365)*$AX$65*$H$77</f>
        <v>#N/A</v>
      </c>
      <c r="AW168" s="115" t="e">
        <f t="shared" ref="AW168" ca="1" si="1128">AW167*$AI167*$AW$65</f>
        <v>#N/A</v>
      </c>
      <c r="AX168" s="115" t="e">
        <f t="shared" ref="AX168" ca="1" si="1129">AX167*$AI167*$AX$65</f>
        <v>#N/A</v>
      </c>
      <c r="AY168" s="115" t="e">
        <f t="shared" ref="AY168" ca="1" si="1130">AY167*AJ168</f>
        <v>#N/A</v>
      </c>
      <c r="AZ168" s="115" t="e">
        <f t="shared" ref="AZ168" ca="1" si="1131">AZ167*AK168</f>
        <v>#N/A</v>
      </c>
      <c r="BA168" s="115" t="e">
        <f t="shared" ref="BA168" ca="1" si="1132">BA167*AL168</f>
        <v>#N/A</v>
      </c>
      <c r="BB168" s="115" t="e">
        <f t="shared" ref="BB168" ca="1" si="1133">BB167*AM168</f>
        <v>#N/A</v>
      </c>
      <c r="BC168" s="115" t="e">
        <f t="shared" ref="BC168" ca="1" si="1134">BC167*AN168</f>
        <v>#N/A</v>
      </c>
      <c r="BD168" s="117" t="e">
        <f ca="1">ROUND(($AH167-$AG167),0)*(BD167/365)*$H$77</f>
        <v>#N/A</v>
      </c>
      <c r="BE168" s="117" t="e">
        <f ca="1">ROUND(($AH167-$AG167),0)*(BE167/365)*$AW$65*$H$77</f>
        <v>#N/A</v>
      </c>
      <c r="BF168" s="117" t="e">
        <f ca="1">ROUND(($AH167-$AG167),0)*(BF167/365)*$AX$65*$H$77</f>
        <v>#N/A</v>
      </c>
      <c r="BG168" s="115" t="e">
        <f t="shared" ref="BG168" ca="1" si="1135">BG167*$AI167*$AW$65</f>
        <v>#N/A</v>
      </c>
      <c r="BH168" s="115" t="e">
        <f t="shared" ref="BH168" ca="1" si="1136">BH167*$AI167*$AX$65</f>
        <v>#N/A</v>
      </c>
      <c r="BI168" t="e">
        <f t="shared" ref="BI168" ca="1" si="1137">$AI167*BI167*$BI$65</f>
        <v>#DIV/0!</v>
      </c>
      <c r="BJ168" t="e">
        <f t="shared" ref="BJ168" ca="1" si="1138">$AI167*BJ167*$BJ$65</f>
        <v>#DIV/0!</v>
      </c>
      <c r="BK168" t="e">
        <f t="shared" ref="BK168" ca="1" si="1139">IF(AF167&gt;2019,$AI167*BK167*$BK$65,$AI167*BK167*1)</f>
        <v>#DIV/0!</v>
      </c>
      <c r="BM168" s="115">
        <f t="shared" ref="BM168" ca="1" si="1140">IFERROR(SUM(AO168:AS168,AY168:BC168),0)</f>
        <v>0</v>
      </c>
      <c r="BN168" s="115">
        <f t="shared" ref="BN168" ca="1" si="1141">IFERROR(SUM(AW168,BG168),0)</f>
        <v>0</v>
      </c>
      <c r="BO168" s="115">
        <f t="shared" ref="BO168" ca="1" si="1142">IFERROR(SUM(AX168,BH168),0)</f>
        <v>0</v>
      </c>
      <c r="BP168" s="115">
        <f t="shared" ref="BP168" ca="1" si="1143">IFERROR(SUM(AT168:AV168,BD168:BF168),0)</f>
        <v>0</v>
      </c>
      <c r="BQ168" s="115">
        <f t="shared" ref="BQ168" ca="1" si="1144">IFERROR(SUM(BI168:BK168),0)</f>
        <v>0</v>
      </c>
    </row>
    <row r="169" spans="1:69" x14ac:dyDescent="0.3">
      <c r="A169" s="128"/>
      <c r="B169" s="128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  <c r="Y169" s="128"/>
      <c r="Z169" s="128"/>
      <c r="AA169" s="128"/>
      <c r="AB169" s="128"/>
      <c r="AC169" s="128"/>
      <c r="AF169" s="89" t="str">
        <f t="shared" ref="AF169" si="1145">IF($AF$66&gt;0,AF167+1,"")</f>
        <v/>
      </c>
      <c r="AG169" s="90" t="str">
        <f t="shared" ref="AG169" si="1146">IF(AF169="","",CONCATENATE("01/01/",AF169))</f>
        <v/>
      </c>
      <c r="AH169" s="102" t="str">
        <f>IF(AF171="",IF(AF169="","",$L$30),(CONCATENATE("31/12/",AF169)))</f>
        <v/>
      </c>
      <c r="AI169" s="92" t="str">
        <f>IF(AF169&lt;&gt;"",$K$77/($L$30-$J$30)*(AH169-AG169),"")</f>
        <v/>
      </c>
      <c r="AJ169" s="100" t="e">
        <f ca="1">IF($AB$167=1,IF($J$77&gt;6,ROUND(VLOOKUP($AE$167,INDIRECT(VLOOKUP($AF169,$AG$22:$AI$62,3,0),1),2,0)/365*($AH169-$AG169+1)/6*$J$77,0),ROUND(VLOOKUP($AE$167,INDIRECT(VLOOKUP($AF169,$AG$22:$AI$62,3,0),1),2,0)/365*($AH169-$AG169+1),0)),ROUND(VLOOKUP($AE$167,INDIRECT(VLOOKUP($AF169,$AG$22:$AI$62,3,0),1),2,0)/365*($AH169-$AG169+1),0)*$H$77)</f>
        <v>#N/A</v>
      </c>
      <c r="AK169" s="100" t="e">
        <f ca="1">IF($AB$167=1,IF($J$77&gt;6,ROUND(VLOOKUP($AE$167,INDIRECT(VLOOKUP($AF169,$AG$22:$AI$62,3,0),1),3,0)/365*($AH169-$AG169+1)/6*$J$77,0),ROUND(VLOOKUP($AE$167,INDIRECT(VLOOKUP($AF169,$AG$22:$AI$62,3,0),1),3,0)/365*($AH169-$AG169+1),0)),ROUND(VLOOKUP($AE$167,INDIRECT(VLOOKUP($AF169,$AG$22:$AI$62,3,0),1),3,0)/365*($AH169-$AG169+1),0)*$H$77)</f>
        <v>#N/A</v>
      </c>
      <c r="AL169" s="100" t="e">
        <f ca="1">IF($AB$167=1,IF($J$77&gt;6,ROUND(VLOOKUP($AE$167,INDIRECT(VLOOKUP($AF169,$AG$22:$AI$62,3,0),1),4,0)/365*($AH169-$AG169+1)/6*$J$77,0),ROUND(VLOOKUP($AE$167,INDIRECT(VLOOKUP($AF169,$AG$22:$AI$62,3,0),1),4,0)/365*($AH169-$AG169+1),0)),ROUND(VLOOKUP($AE$167,INDIRECT(VLOOKUP($AF169,$AG$22:$AI$62,3,0),1),4,0)/365*($AH169-$AG169+1),0)*$H$77)</f>
        <v>#N/A</v>
      </c>
      <c r="AM169" s="100" t="e">
        <f ca="1">IF($AB$167=1,IF($J$77&gt;6,ROUND(VLOOKUP($AE$167,INDIRECT(VLOOKUP($AF169,$AG$22:$AI$62,3,0),1),5,0)/365*($AH169-$AG169+1)/6*$J$77,0),ROUND(VLOOKUP($AE$167,INDIRECT(VLOOKUP($AF169,$AG$22:$AI$62,3,0),1),5,0)/365*($AH169-$AG169+1),0)),ROUND(VLOOKUP($AE$167,INDIRECT(VLOOKUP($AF169,$AG$22:$AI$62,3,0),1),5,0)/365*($AH169-$AG169+1),0)*$H$77)</f>
        <v>#N/A</v>
      </c>
      <c r="AN169" s="100" t="e">
        <f ca="1">IF($AB$167=1,IF($J$77&gt;6,ROUND(VLOOKUP($AE$167,INDIRECT(VLOOKUP($AF169,$AG$22:$AI$62,3,0),1),6,0)/365*($AH169-$AG169+1)/6*$J$77,0),ROUND(VLOOKUP($AE$167,INDIRECT(VLOOKUP($AF169,$AG$22:$AI$62,3,0),1),6,0)/365*($AH169-$AG169+1),0)),ROUND(VLOOKUP($AE$167,INDIRECT(VLOOKUP($AF169,$AG$22:$AI$62,3,0),1),6,0)/365*($AH169-$AG169+1),0)*$H$77)</f>
        <v>#N/A</v>
      </c>
      <c r="AO169" s="100" t="e">
        <f ca="1">VLOOKUP($AE$167,INDIRECT(VLOOKUP(AF169,$AG$22:$AI$62,3,0),1),7,0)</f>
        <v>#N/A</v>
      </c>
      <c r="AP169" s="100" t="e">
        <f ca="1">VLOOKUP($AE$167,INDIRECT(VLOOKUP(AF169,$AG$22:$AI$62,3,0),1),8,0)</f>
        <v>#N/A</v>
      </c>
      <c r="AQ169" s="100" t="e">
        <f ca="1">VLOOKUP($AE$167,INDIRECT(VLOOKUP(AF169,$AG$22:$AI$62,3,0),1),9,0)</f>
        <v>#N/A</v>
      </c>
      <c r="AR169" s="100" t="e">
        <f ca="1">VLOOKUP($AE$167,INDIRECT(VLOOKUP(AF169,$AG$22:$AI$62,3,0),1),10,0)</f>
        <v>#N/A</v>
      </c>
      <c r="AS169" s="100" t="e">
        <f ca="1">VLOOKUP($AE$167,INDIRECT(VLOOKUP(AF169,$AG$22:$AI$62,3,0),1),11,0)</f>
        <v>#N/A</v>
      </c>
      <c r="AT169" s="100" t="e">
        <f ca="1">VLOOKUP($AE$167,INDIRECT(VLOOKUP(AF169,$AG$22:$AI$62,3,0),1),12,0)</f>
        <v>#N/A</v>
      </c>
      <c r="AU169" s="100" t="e">
        <f ca="1">VLOOKUP($AE$167,INDIRECT(VLOOKUP(AF169,$AG$22:$AI$62,3,0),1),13,0)</f>
        <v>#N/A</v>
      </c>
      <c r="AV169" s="100" t="e">
        <f ca="1">VLOOKUP($AE$167,INDIRECT(VLOOKUP(AF169,$AG$22:$AI$62,3,0),1),14,0)</f>
        <v>#N/A</v>
      </c>
      <c r="AW169" s="100" t="e">
        <f ca="1">VLOOKUP($AE$167,INDIRECT(VLOOKUP(AF169,$AG$22:$AI$62,3,0),1),15,0)</f>
        <v>#N/A</v>
      </c>
      <c r="AX169" s="100" t="e">
        <f ca="1">VLOOKUP($AE$167,INDIRECT(VLOOKUP(AF169,$AG$22:$AI$62,3,0),1),16,0)</f>
        <v>#N/A</v>
      </c>
      <c r="AY169" s="100" t="e">
        <f ca="1">VLOOKUP($AE$167,INDIRECT(VLOOKUP(AF169,$AG$22:$AI$62,3,0),1),17,0)</f>
        <v>#N/A</v>
      </c>
      <c r="AZ169" s="100" t="e">
        <f ca="1">VLOOKUP($AE$167,INDIRECT(VLOOKUP(AF169,$AG$22:$AI$62,3,0),1),18,0)</f>
        <v>#N/A</v>
      </c>
      <c r="BA169" s="100" t="e">
        <f ca="1">VLOOKUP($AE$167,INDIRECT(VLOOKUP(AF169,$AG$22:$AI$62,3,0),1),19,0)</f>
        <v>#N/A</v>
      </c>
      <c r="BB169" s="100" t="e">
        <f ca="1">VLOOKUP($AE$167,INDIRECT(VLOOKUP(AF169,$AG$22:$AI$62,3,0),1),20,0)</f>
        <v>#N/A</v>
      </c>
      <c r="BC169" s="100" t="e">
        <f ca="1">VLOOKUP($AE$167,INDIRECT(VLOOKUP(AF169,$AG$22:$AI$62,3,0),1),21,0)</f>
        <v>#N/A</v>
      </c>
      <c r="BD169" s="100" t="e">
        <f ca="1">VLOOKUP($AE$167,INDIRECT(VLOOKUP(AF169,$AG$22:$AI$62,3,0),1),22,0)</f>
        <v>#N/A</v>
      </c>
      <c r="BE169" s="100" t="e">
        <f ca="1">VLOOKUP($AE$167,INDIRECT(VLOOKUP(AF169,$AG$22:$AI$62,3,0),1),23,0)</f>
        <v>#N/A</v>
      </c>
      <c r="BF169" s="100" t="e">
        <f ca="1">VLOOKUP($AE$167,INDIRECT(VLOOKUP(AF169,$AG$22:$AI$62,3,0),1),24,0)</f>
        <v>#N/A</v>
      </c>
      <c r="BG169" s="100" t="e">
        <f ca="1">VLOOKUP($AE$167,INDIRECT(VLOOKUP(AF169,$AG$22:$AI$62,3,0),1),25,0)</f>
        <v>#N/A</v>
      </c>
      <c r="BH169" s="100" t="e">
        <f ca="1">VLOOKUP($AE$167,INDIRECT(VLOOKUP(AF169,$AG$22:$AI$62,3,0),1),26,0)</f>
        <v>#N/A</v>
      </c>
      <c r="BI169" s="100" t="e">
        <f ca="1">VLOOKUP($AE$167,INDIRECT(VLOOKUP(AF169,$AG$22:$AI$62,3,0),1),27,0)</f>
        <v>#N/A</v>
      </c>
      <c r="BJ169" s="100" t="e">
        <f ca="1">VLOOKUP($AE$167,INDIRECT(VLOOKUP(AF169,$AG$22:$AI$62,3,0),1),28,0)</f>
        <v>#N/A</v>
      </c>
      <c r="BK169" s="100" t="e">
        <f ca="1">VLOOKUP($AE$167,INDIRECT(VLOOKUP(AF169,$AG$22:$AI$62,3,0),1),29,0)</f>
        <v>#N/A</v>
      </c>
    </row>
    <row r="170" spans="1:69" x14ac:dyDescent="0.3">
      <c r="A170" s="128"/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128"/>
      <c r="Y170" s="128"/>
      <c r="Z170" s="128"/>
      <c r="AA170" s="128"/>
      <c r="AB170" s="128"/>
      <c r="AC170" s="128"/>
      <c r="AF170" s="89"/>
      <c r="AG170" s="90"/>
      <c r="AH170" s="102"/>
      <c r="AI170" s="92"/>
      <c r="AJ170" t="e">
        <f t="shared" ref="AJ170" ca="1" si="1147">IF(AI169&gt;AJ169,AJ169,AI169)</f>
        <v>#N/A</v>
      </c>
      <c r="AK170" s="84" t="e">
        <f t="shared" ref="AK170" ca="1" si="1148">IF($AI169&gt;AK169,AK169-AJ169,IF($AI169&lt;AJ169,0,$AI169-AJ169))</f>
        <v>#N/A</v>
      </c>
      <c r="AL170" s="84" t="e">
        <f t="shared" ref="AL170" ca="1" si="1149">IF($AI169&gt;AL169,AL169-AK169,IF($AI169&lt;AK169,0,$AI169-AK169))</f>
        <v>#N/A</v>
      </c>
      <c r="AM170" s="84" t="e">
        <f t="shared" ref="AM170" ca="1" si="1150">IF($AI169&gt;AM169,AM169-AL169,IF($AI169&lt;AL169,0,$AI169-AL169))</f>
        <v>#N/A</v>
      </c>
      <c r="AN170" s="84" t="e">
        <f t="shared" ref="AN170" ca="1" si="1151">IF($AI169&gt;AN169,AN169-AM169,IF($AI169&lt;AM169,0,$AI169-AM169))</f>
        <v>#N/A</v>
      </c>
      <c r="AO170" s="84" t="e">
        <f t="shared" ref="AO170" ca="1" si="1152">AO169*AJ170</f>
        <v>#N/A</v>
      </c>
      <c r="AP170" s="84" t="e">
        <f t="shared" ref="AP170" ca="1" si="1153">AP169*AK170</f>
        <v>#N/A</v>
      </c>
      <c r="AQ170" s="84" t="e">
        <f t="shared" ref="AQ170" ca="1" si="1154">AQ169*AL170</f>
        <v>#N/A</v>
      </c>
      <c r="AR170" s="84" t="e">
        <f t="shared" ref="AR170" ca="1" si="1155">AR169*AM170</f>
        <v>#N/A</v>
      </c>
      <c r="AS170" s="84" t="e">
        <f t="shared" ref="AS170" ca="1" si="1156">AS169*AN170</f>
        <v>#N/A</v>
      </c>
      <c r="AT170" s="117" t="e">
        <f ca="1">ROUND(($AH169-$AG169+1),0)*(AT169/365)*$H$77</f>
        <v>#VALUE!</v>
      </c>
      <c r="AU170" s="115" t="e">
        <f ca="1">ROUND(($AH169-$AG169),0)*(AU169/365)*$AW$65*$H$77</f>
        <v>#VALUE!</v>
      </c>
      <c r="AV170" s="115" t="e">
        <f ca="1">ROUND(($AH169-$AG169),0)*(AV169/365)*$AX$65*$H$77</f>
        <v>#VALUE!</v>
      </c>
      <c r="AW170" s="115" t="e">
        <f t="shared" ref="AW170" ca="1" si="1157">AW169*$AI169*$AW$65</f>
        <v>#N/A</v>
      </c>
      <c r="AX170" s="115" t="e">
        <f t="shared" ref="AX170" ca="1" si="1158">AX169*$AI169*$AX$65</f>
        <v>#N/A</v>
      </c>
      <c r="AY170" s="115" t="e">
        <f t="shared" ref="AY170" ca="1" si="1159">AY169*AJ170</f>
        <v>#N/A</v>
      </c>
      <c r="AZ170" s="115" t="e">
        <f t="shared" ref="AZ170" ca="1" si="1160">AZ169*AK170</f>
        <v>#N/A</v>
      </c>
      <c r="BA170" s="115" t="e">
        <f t="shared" ref="BA170" ca="1" si="1161">BA169*AL170</f>
        <v>#N/A</v>
      </c>
      <c r="BB170" s="115" t="e">
        <f t="shared" ref="BB170" ca="1" si="1162">BB169*AM170</f>
        <v>#N/A</v>
      </c>
      <c r="BC170" s="115" t="e">
        <f t="shared" ref="BC170" ca="1" si="1163">BC169*AN170</f>
        <v>#N/A</v>
      </c>
      <c r="BD170" s="117" t="e">
        <f ca="1">ROUND(($AH169-$AG169),0)*(BD169/365)*$H$77</f>
        <v>#VALUE!</v>
      </c>
      <c r="BE170" s="117" t="e">
        <f ca="1">ROUND(($AH169-$AG169),0)*(BE169/365)*$AW$65*$H$77</f>
        <v>#VALUE!</v>
      </c>
      <c r="BF170" s="117" t="e">
        <f ca="1">ROUND(($AH169-$AG169),0)*(BF169/365)*$AX$65*$H$77</f>
        <v>#VALUE!</v>
      </c>
      <c r="BG170" s="115" t="e">
        <f t="shared" ref="BG170" ca="1" si="1164">BG169*$AI169*$AW$65</f>
        <v>#N/A</v>
      </c>
      <c r="BH170" s="115" t="e">
        <f t="shared" ref="BH170" ca="1" si="1165">BH169*$AI169*$AX$65</f>
        <v>#N/A</v>
      </c>
      <c r="BI170" t="e">
        <f t="shared" ref="BI170" ca="1" si="1166">$AI169*BI169*$BI$65</f>
        <v>#VALUE!</v>
      </c>
      <c r="BJ170" t="e">
        <f t="shared" ref="BJ170" ca="1" si="1167">$AI169*BJ169*$BJ$65</f>
        <v>#VALUE!</v>
      </c>
      <c r="BK170" t="e">
        <f t="shared" ref="BK170" ca="1" si="1168">IF(AF169&gt;2019,$AI169*BK169*$BK$65,$AI169*BK169*1)</f>
        <v>#VALUE!</v>
      </c>
      <c r="BM170" s="115">
        <f t="shared" ref="BM170" ca="1" si="1169">IFERROR(SUM(AO170:AS170,AY170:BC170),0)</f>
        <v>0</v>
      </c>
      <c r="BN170" s="115">
        <f t="shared" ref="BN170" ca="1" si="1170">IFERROR(SUM(AW170,BG170),0)</f>
        <v>0</v>
      </c>
      <c r="BO170" s="115">
        <f t="shared" ref="BO170" ca="1" si="1171">IFERROR(SUM(AX170,BH170),0)</f>
        <v>0</v>
      </c>
      <c r="BP170" s="115">
        <f t="shared" ref="BP170" ca="1" si="1172">IFERROR(SUM(AT170:AV170,BD170:BF170),0)</f>
        <v>0</v>
      </c>
      <c r="BQ170" s="115">
        <f t="shared" ref="BQ170" ca="1" si="1173">IFERROR(SUM(BI170:BK170),0)</f>
        <v>0</v>
      </c>
    </row>
    <row r="171" spans="1:69" x14ac:dyDescent="0.3">
      <c r="A171" s="128"/>
      <c r="B171" s="128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  <c r="V171" s="128"/>
      <c r="W171" s="128"/>
      <c r="X171" s="128"/>
      <c r="Y171" s="128"/>
      <c r="Z171" s="128"/>
      <c r="AA171" s="128"/>
      <c r="AB171" s="128"/>
      <c r="AC171" s="128"/>
      <c r="AF171" s="89" t="str">
        <f t="shared" ref="AF171" si="1174">IF($AF$66&gt;1,AF169+1,"")</f>
        <v/>
      </c>
      <c r="AG171" s="90" t="str">
        <f t="shared" ref="AG171" si="1175">IF(AF171="","",CONCATENATE("01/01/",AF171))</f>
        <v/>
      </c>
      <c r="AH171" s="102" t="str">
        <f>IF(AF173="",IF(AF171="","",$L$30),(CONCATENATE("31/12/",AF171)))</f>
        <v/>
      </c>
      <c r="AI171" s="92" t="str">
        <f>IF(AF171&lt;&gt;"",$K$77/($L$30-$J$30)*(AH171-AG171),"")</f>
        <v/>
      </c>
      <c r="AJ171" s="100" t="e">
        <f ca="1">IF($AB$167=1,IF($J$77&gt;6,ROUND(VLOOKUP($AE$167,INDIRECT(VLOOKUP($AF171,$AG$22:$AI$62,3,0),1),2,0)/365*($AH171-$AG171+1)/6*$J$77,0),ROUND(VLOOKUP($AE$167,INDIRECT(VLOOKUP($AF171,$AG$22:$AI$62,3,0),1),2,0)/365*($AH171-$AG171+1),0)),ROUND(VLOOKUP($AE$167,INDIRECT(VLOOKUP($AF171,$AG$22:$AI$62,3,0),1),2,0)/365*($AH171-$AG171+1),0)*$H$77)</f>
        <v>#N/A</v>
      </c>
      <c r="AK171" s="100" t="e">
        <f ca="1">IF($AB$167=1,IF($J$77&gt;6,ROUND(VLOOKUP($AE$167,INDIRECT(VLOOKUP($AF171,$AG$22:$AI$62,3,0),1),3,0)/365*($AH171-$AG171+1)/6*$J$77,0),ROUND(VLOOKUP($AE$167,INDIRECT(VLOOKUP($AF171,$AG$22:$AI$62,3,0),1),3,0)/365*($AH171-$AG171+1),0)),ROUND(VLOOKUP($AE$167,INDIRECT(VLOOKUP($AF171,$AG$22:$AI$62,3,0),1),3,0)/365*($AH171-$AG171+1),0)*$H$77)</f>
        <v>#N/A</v>
      </c>
      <c r="AL171" s="100" t="e">
        <f ca="1">IF($AB$167=1,IF($J$77&gt;6,ROUND(VLOOKUP($AE$167,INDIRECT(VLOOKUP($AF171,$AG$22:$AI$62,3,0),1),4,0)/365*($AH171-$AG171+1)/6*$J$77,0),ROUND(VLOOKUP($AE$167,INDIRECT(VLOOKUP($AF171,$AG$22:$AI$62,3,0),1),4,0)/365*($AH171-$AG171+1),0)),ROUND(VLOOKUP($AE$167,INDIRECT(VLOOKUP($AF171,$AG$22:$AI$62,3,0),1),4,0)/365*($AH171-$AG171+1),0)*$H$77)</f>
        <v>#N/A</v>
      </c>
      <c r="AM171" s="100" t="e">
        <f ca="1">IF($AB$167=1,IF($J$77&gt;6,ROUND(VLOOKUP($AE$167,INDIRECT(VLOOKUP($AF171,$AG$22:$AI$62,3,0),1),5,0)/365*($AH171-$AG171+1)/6*$J$77,0),ROUND(VLOOKUP($AE$167,INDIRECT(VLOOKUP($AF171,$AG$22:$AI$62,3,0),1),5,0)/365*($AH171-$AG171+1),0)),ROUND(VLOOKUP($AE$167,INDIRECT(VLOOKUP($AF171,$AG$22:$AI$62,3,0),1),5,0)/365*($AH171-$AG171+1),0)*$H$77)</f>
        <v>#N/A</v>
      </c>
      <c r="AN171" s="100" t="e">
        <f ca="1">IF($AB$167=1,IF($J$77&gt;6,ROUND(VLOOKUP($AE$167,INDIRECT(VLOOKUP($AF171,$AG$22:$AI$62,3,0),1),6,0)/365*($AH171-$AG171+1)/6*$J$77,0),ROUND(VLOOKUP($AE$167,INDIRECT(VLOOKUP($AF171,$AG$22:$AI$62,3,0),1),6,0)/365*($AH171-$AG171+1),0)),ROUND(VLOOKUP($AE$167,INDIRECT(VLOOKUP($AF171,$AG$22:$AI$62,3,0),1),6,0)/365*($AH171-$AG171+1),0)*$H$77)</f>
        <v>#N/A</v>
      </c>
      <c r="AO171" s="100" t="e">
        <f ca="1">VLOOKUP($AE$167,INDIRECT(VLOOKUP(AF171,$AG$22:$AI$62,3,0),1),7,0)</f>
        <v>#N/A</v>
      </c>
      <c r="AP171" s="100" t="e">
        <f ca="1">VLOOKUP($AE$167,INDIRECT(VLOOKUP(AF171,$AG$22:$AI$62,3,0),1),8,0)</f>
        <v>#N/A</v>
      </c>
      <c r="AQ171" s="100" t="e">
        <f ca="1">VLOOKUP($AE$167,INDIRECT(VLOOKUP(AF171,$AG$22:$AI$62,3,0),1),9,0)</f>
        <v>#N/A</v>
      </c>
      <c r="AR171" s="100" t="e">
        <f ca="1">VLOOKUP($AE$167,INDIRECT(VLOOKUP(AF171,$AG$22:$AI$62,3,0),1),10,0)</f>
        <v>#N/A</v>
      </c>
      <c r="AS171" s="100" t="e">
        <f ca="1">VLOOKUP($AE$167,INDIRECT(VLOOKUP(AF171,$AG$22:$AI$62,3,0),1),11,0)</f>
        <v>#N/A</v>
      </c>
      <c r="AT171" s="100" t="e">
        <f ca="1">VLOOKUP($AE$167,INDIRECT(VLOOKUP(AF171,$AG$22:$AI$62,3,0),1),12,0)</f>
        <v>#N/A</v>
      </c>
      <c r="AU171" s="100" t="e">
        <f ca="1">VLOOKUP($AE$167,INDIRECT(VLOOKUP(AF171,$AG$22:$AI$62,3,0),1),13,0)</f>
        <v>#N/A</v>
      </c>
      <c r="AV171" s="100" t="e">
        <f ca="1">VLOOKUP($AE$167,INDIRECT(VLOOKUP(AF171,$AG$22:$AI$62,3,0),1),14,0)</f>
        <v>#N/A</v>
      </c>
      <c r="AW171" s="100" t="e">
        <f ca="1">VLOOKUP($AE$167,INDIRECT(VLOOKUP(AF171,$AG$22:$AI$62,3,0),1),15,0)</f>
        <v>#N/A</v>
      </c>
      <c r="AX171" s="100" t="e">
        <f ca="1">VLOOKUP($AE$167,INDIRECT(VLOOKUP(AF171,$AG$22:$AI$62,3,0),1),16,0)</f>
        <v>#N/A</v>
      </c>
      <c r="AY171" s="100" t="e">
        <f ca="1">VLOOKUP($AE$167,INDIRECT(VLOOKUP(AF171,$AG$22:$AI$62,3,0),1),17,0)</f>
        <v>#N/A</v>
      </c>
      <c r="AZ171" s="100" t="e">
        <f ca="1">VLOOKUP($AE$167,INDIRECT(VLOOKUP(AF171,$AG$22:$AI$62,3,0),1),18,0)</f>
        <v>#N/A</v>
      </c>
      <c r="BA171" s="100" t="e">
        <f ca="1">VLOOKUP($AE$167,INDIRECT(VLOOKUP(AF171,$AG$22:$AI$62,3,0),1),19,0)</f>
        <v>#N/A</v>
      </c>
      <c r="BB171" s="100" t="e">
        <f ca="1">VLOOKUP($AE$167,INDIRECT(VLOOKUP(AF171,$AG$22:$AI$62,3,0),1),20,0)</f>
        <v>#N/A</v>
      </c>
      <c r="BC171" s="100" t="e">
        <f ca="1">VLOOKUP($AE$167,INDIRECT(VLOOKUP(AF171,$AG$22:$AI$62,3,0),1),21,0)</f>
        <v>#N/A</v>
      </c>
      <c r="BD171" s="100" t="e">
        <f ca="1">VLOOKUP($AE$167,INDIRECT(VLOOKUP(AF171,$AG$22:$AI$62,3,0),1),22,0)</f>
        <v>#N/A</v>
      </c>
      <c r="BE171" s="100" t="e">
        <f ca="1">VLOOKUP($AE$167,INDIRECT(VLOOKUP(AF171,$AG$22:$AI$62,3,0),1),23,0)</f>
        <v>#N/A</v>
      </c>
      <c r="BF171" s="100" t="e">
        <f ca="1">VLOOKUP($AE$167,INDIRECT(VLOOKUP(AF171,$AG$22:$AI$62,3,0),1),24,0)</f>
        <v>#N/A</v>
      </c>
      <c r="BG171" s="100" t="e">
        <f ca="1">VLOOKUP($AE$167,INDIRECT(VLOOKUP(AF171,$AG$22:$AI$62,3,0),1),25,0)</f>
        <v>#N/A</v>
      </c>
      <c r="BH171" s="100" t="e">
        <f ca="1">VLOOKUP($AE$167,INDIRECT(VLOOKUP(AF171,$AG$22:$AI$62,3,0),1),26,0)</f>
        <v>#N/A</v>
      </c>
      <c r="BI171" s="100" t="e">
        <f ca="1">VLOOKUP($AE$167,INDIRECT(VLOOKUP(AF171,$AG$22:$AI$62,3,0),1),27,0)</f>
        <v>#N/A</v>
      </c>
      <c r="BJ171" s="100" t="e">
        <f ca="1">VLOOKUP($AE$167,INDIRECT(VLOOKUP(AF171,$AG$22:$AI$62,3,0),1),28,0)</f>
        <v>#N/A</v>
      </c>
      <c r="BK171" s="100" t="e">
        <f ca="1">VLOOKUP($AE$167,INDIRECT(VLOOKUP(AF171,$AG$22:$AI$62,3,0),1),29,0)</f>
        <v>#N/A</v>
      </c>
    </row>
    <row r="172" spans="1:69" ht="15" thickBot="1" x14ac:dyDescent="0.35">
      <c r="A172" s="128"/>
      <c r="B172" s="128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  <c r="Y172" s="128"/>
      <c r="Z172" s="128"/>
      <c r="AA172" s="128"/>
      <c r="AB172" s="128"/>
      <c r="AC172" s="128"/>
      <c r="AF172" s="89"/>
      <c r="AG172" s="90"/>
      <c r="AH172" s="102"/>
      <c r="AI172" s="92"/>
      <c r="AJ172" t="e">
        <f t="shared" ref="AJ172" ca="1" si="1176">IF(AI171&gt;AJ171,AJ171,AI171)</f>
        <v>#N/A</v>
      </c>
      <c r="AK172" s="84" t="e">
        <f t="shared" ref="AK172" ca="1" si="1177">IF($AI171&gt;AK171,AK171-AJ171,IF($AI171&lt;AJ171,0,$AI171-AJ171))</f>
        <v>#N/A</v>
      </c>
      <c r="AL172" s="84" t="e">
        <f t="shared" ref="AL172" ca="1" si="1178">IF($AI171&gt;AL171,AL171-AK171,IF($AI171&lt;AK171,0,$AI171-AK171))</f>
        <v>#N/A</v>
      </c>
      <c r="AM172" s="84" t="e">
        <f t="shared" ref="AM172" ca="1" si="1179">IF($AI171&gt;AM171,AM171-AL171,IF($AI171&lt;AL171,0,$AI171-AL171))</f>
        <v>#N/A</v>
      </c>
      <c r="AN172" s="84" t="e">
        <f t="shared" ref="AN172" ca="1" si="1180">IF($AI171&gt;AN171,AN171-AM171,IF($AI171&lt;AM171,0,$AI171-AM171))</f>
        <v>#N/A</v>
      </c>
      <c r="AO172" s="84" t="e">
        <f t="shared" ref="AO172" ca="1" si="1181">AO171*AJ172</f>
        <v>#N/A</v>
      </c>
      <c r="AP172" s="84" t="e">
        <f t="shared" ref="AP172" ca="1" si="1182">AP171*AK172</f>
        <v>#N/A</v>
      </c>
      <c r="AQ172" s="84" t="e">
        <f t="shared" ref="AQ172" ca="1" si="1183">AQ171*AL172</f>
        <v>#N/A</v>
      </c>
      <c r="AR172" s="84" t="e">
        <f t="shared" ref="AR172" ca="1" si="1184">AR171*AM172</f>
        <v>#N/A</v>
      </c>
      <c r="AS172" s="84" t="e">
        <f t="shared" ref="AS172" ca="1" si="1185">AS171*AN172</f>
        <v>#N/A</v>
      </c>
      <c r="AT172" s="117" t="e">
        <f ca="1">ROUND(($AH171-$AG171+1),0)*(AT171/365)*$H$77</f>
        <v>#VALUE!</v>
      </c>
      <c r="AU172" s="115" t="e">
        <f ca="1">ROUND(($AH171-$AG171),0)*(AU171/365)*$AW$65*$H$77</f>
        <v>#VALUE!</v>
      </c>
      <c r="AV172" s="115" t="e">
        <f ca="1">ROUND(($AH171-$AG171),0)*(AV171/365)*$AX$65*$H$77</f>
        <v>#VALUE!</v>
      </c>
      <c r="AW172" s="115" t="e">
        <f t="shared" ref="AW172" ca="1" si="1186">AW171*$AI171*$AW$65</f>
        <v>#N/A</v>
      </c>
      <c r="AX172" s="115" t="e">
        <f t="shared" ref="AX172" ca="1" si="1187">AX171*$AI171*$AX$65</f>
        <v>#N/A</v>
      </c>
      <c r="AY172" s="115" t="e">
        <f t="shared" ref="AY172" ca="1" si="1188">AY171*AJ172</f>
        <v>#N/A</v>
      </c>
      <c r="AZ172" s="115" t="e">
        <f t="shared" ref="AZ172" ca="1" si="1189">AZ171*AK172</f>
        <v>#N/A</v>
      </c>
      <c r="BA172" s="115" t="e">
        <f t="shared" ref="BA172" ca="1" si="1190">BA171*AL172</f>
        <v>#N/A</v>
      </c>
      <c r="BB172" s="115" t="e">
        <f t="shared" ref="BB172" ca="1" si="1191">BB171*AM172</f>
        <v>#N/A</v>
      </c>
      <c r="BC172" s="115" t="e">
        <f t="shared" ref="BC172" ca="1" si="1192">BC171*AN172</f>
        <v>#N/A</v>
      </c>
      <c r="BD172" s="117" t="e">
        <f ca="1">ROUND(($AH171-$AG171),0)*(BD171/365)*$H$77</f>
        <v>#VALUE!</v>
      </c>
      <c r="BE172" s="117" t="e">
        <f ca="1">ROUND(($AH171-$AG171),0)*(BE171/365)*$AW$65*$H$77</f>
        <v>#VALUE!</v>
      </c>
      <c r="BF172" s="117" t="e">
        <f ca="1">ROUND(($AH171-$AG171),0)*(BF171/365)*$AX$65*$H$77</f>
        <v>#VALUE!</v>
      </c>
      <c r="BG172" s="115" t="e">
        <f t="shared" ref="BG172" ca="1" si="1193">BG171*$AI171*$AW$65</f>
        <v>#N/A</v>
      </c>
      <c r="BH172" s="115" t="e">
        <f t="shared" ref="BH172" ca="1" si="1194">BH171*$AI171*$AX$65</f>
        <v>#N/A</v>
      </c>
      <c r="BI172" t="e">
        <f t="shared" ref="BI172" ca="1" si="1195">$AI171*BI171*$BI$65</f>
        <v>#VALUE!</v>
      </c>
      <c r="BJ172" t="e">
        <f t="shared" ref="BJ172" ca="1" si="1196">$AI171*BJ171*$BJ$65</f>
        <v>#VALUE!</v>
      </c>
      <c r="BK172" t="e">
        <f t="shared" ref="BK172" ca="1" si="1197">IF(AF171&gt;2019,$AI171*BK171*$BK$65,$AI171*BK171*1)</f>
        <v>#VALUE!</v>
      </c>
      <c r="BM172" s="115">
        <f t="shared" ref="BM172" ca="1" si="1198">IFERROR(SUM(AO172:AS172,AY172:BC172),0)</f>
        <v>0</v>
      </c>
      <c r="BN172" s="115">
        <f t="shared" ref="BN172" ca="1" si="1199">IFERROR(SUM(AW172,BG172),0)</f>
        <v>0</v>
      </c>
      <c r="BO172" s="115">
        <f t="shared" ref="BO172" ca="1" si="1200">IFERROR(SUM(AX172,BH172),0)</f>
        <v>0</v>
      </c>
      <c r="BP172" s="115">
        <f t="shared" ref="BP172" ca="1" si="1201">IFERROR(SUM(AT172:AV172,BD172:BF172),0)</f>
        <v>0</v>
      </c>
      <c r="BQ172" s="115">
        <f t="shared" ref="BQ172" ca="1" si="1202">IFERROR(SUM(BI172:BK172),0)</f>
        <v>0</v>
      </c>
    </row>
    <row r="173" spans="1:69" ht="15" thickTop="1" x14ac:dyDescent="0.3">
      <c r="A173" s="128"/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  <c r="V173" s="128"/>
      <c r="W173" s="128"/>
      <c r="X173" s="128"/>
      <c r="Y173" s="128"/>
      <c r="Z173" s="128"/>
      <c r="AA173" s="128"/>
      <c r="AB173" s="128"/>
      <c r="AC173" s="128"/>
      <c r="AD173" s="96"/>
      <c r="AF173" s="89" t="str">
        <f t="shared" ref="AF173" si="1203">IF($AF$66&gt;2,AF171+1,"")</f>
        <v/>
      </c>
      <c r="AG173" s="90" t="str">
        <f t="shared" ref="AG173" si="1204">IF(AF173="","",CONCATENATE("01/01/",AF173))</f>
        <v/>
      </c>
      <c r="AH173" s="102" t="str">
        <f>IF(AF175="",IF(AF173="","",$L$30),(CONCATENATE("31/12/",AF173)))</f>
        <v/>
      </c>
      <c r="AI173" s="92" t="str">
        <f>IF(AF173&lt;&gt;"",$K$77/($L$30-$J$30)*(AH173-AG173),"")</f>
        <v/>
      </c>
      <c r="AJ173" s="100" t="e">
        <f ca="1">IF($AB$167=1,IF($J$77&gt;6,ROUND(VLOOKUP($AE$167,INDIRECT(VLOOKUP($AF173,$AG$22:$AI$62,3,0),1),2,0)/365*($AH173-$AG173+1)/6*$J$77,0),ROUND(VLOOKUP($AE$167,INDIRECT(VLOOKUP($AF173,$AG$22:$AI$62,3,0),1),2,0)/365*($AH173-$AG173+1),0)),ROUND(VLOOKUP($AE$167,INDIRECT(VLOOKUP($AF173,$AG$22:$AI$62,3,0),1),2,0)/365*($AH173-$AG173+1),0)*$H$77)</f>
        <v>#N/A</v>
      </c>
      <c r="AK173" s="100" t="e">
        <f ca="1">IF($AB$167=1,IF($J$77&gt;6,ROUND(VLOOKUP($AE$167,INDIRECT(VLOOKUP($AF173,$AG$22:$AI$62,3,0),1),3,0)/365*($AH173-$AG173+1)/6*$J$77,0),ROUND(VLOOKUP($AE$167,INDIRECT(VLOOKUP($AF173,$AG$22:$AI$62,3,0),1),3,0)/365*($AH173-$AG173+1),0)),ROUND(VLOOKUP($AE$167,INDIRECT(VLOOKUP($AF173,$AG$22:$AI$62,3,0),1),3,0)/365*($AH173-$AG173+1),0)*$H$77)</f>
        <v>#N/A</v>
      </c>
      <c r="AL173" s="100" t="e">
        <f ca="1">IF($AB$167=1,IF($J$77&gt;6,ROUND(VLOOKUP($AE$167,INDIRECT(VLOOKUP($AF173,$AG$22:$AI$62,3,0),1),4,0)/365*($AH173-$AG173+1)/6*$J$77,0),ROUND(VLOOKUP($AE$167,INDIRECT(VLOOKUP($AF173,$AG$22:$AI$62,3,0),1),4,0)/365*($AH173-$AG173+1),0)),ROUND(VLOOKUP($AE$167,INDIRECT(VLOOKUP($AF173,$AG$22:$AI$62,3,0),1),4,0)/365*($AH173-$AG173+1),0)*$H$77)</f>
        <v>#N/A</v>
      </c>
      <c r="AM173" s="100" t="e">
        <f ca="1">IF($AB$167=1,IF($J$77&gt;6,ROUND(VLOOKUP($AE$167,INDIRECT(VLOOKUP($AF173,$AG$22:$AI$62,3,0),1),5,0)/365*($AH173-$AG173+1)/6*$J$77,0),ROUND(VLOOKUP($AE$167,INDIRECT(VLOOKUP($AF173,$AG$22:$AI$62,3,0),1),5,0)/365*($AH173-$AG173+1),0)),ROUND(VLOOKUP($AE$167,INDIRECT(VLOOKUP($AF173,$AG$22:$AI$62,3,0),1),5,0)/365*($AH173-$AG173+1),0)*$H$77)</f>
        <v>#N/A</v>
      </c>
      <c r="AN173" s="100" t="e">
        <f ca="1">IF($AB$167=1,IF($J$77&gt;6,ROUND(VLOOKUP($AE$167,INDIRECT(VLOOKUP($AF173,$AG$22:$AI$62,3,0),1),6,0)/365*($AH173-$AG173+1)/6*$J$77,0),ROUND(VLOOKUP($AE$167,INDIRECT(VLOOKUP($AF173,$AG$22:$AI$62,3,0),1),6,0)/365*($AH173-$AG173+1),0)),ROUND(VLOOKUP($AE$167,INDIRECT(VLOOKUP($AF173,$AG$22:$AI$62,3,0),1),6,0)/365*($AH173-$AG173+1),0)*$H$77)</f>
        <v>#N/A</v>
      </c>
      <c r="AO173" s="100" t="e">
        <f ca="1">VLOOKUP($AE$167,INDIRECT(VLOOKUP(AF173,$AG$22:$AI$62,3,0),1),7,0)</f>
        <v>#N/A</v>
      </c>
      <c r="AP173" s="100" t="e">
        <f ca="1">VLOOKUP($AE$167,INDIRECT(VLOOKUP(AF173,$AG$22:$AI$62,3,0),1),8,0)</f>
        <v>#N/A</v>
      </c>
      <c r="AQ173" s="100" t="e">
        <f ca="1">VLOOKUP($AE$167,INDIRECT(VLOOKUP(AF173,$AG$22:$AI$62,3,0),1),9,0)</f>
        <v>#N/A</v>
      </c>
      <c r="AR173" s="100" t="e">
        <f ca="1">VLOOKUP($AE$167,INDIRECT(VLOOKUP(AF173,$AG$22:$AI$62,3,0),1),10,0)</f>
        <v>#N/A</v>
      </c>
      <c r="AS173" s="100" t="e">
        <f ca="1">VLOOKUP($AE$167,INDIRECT(VLOOKUP(AF173,$AG$22:$AI$62,3,0),1),11,0)</f>
        <v>#N/A</v>
      </c>
      <c r="AT173" s="100" t="e">
        <f ca="1">VLOOKUP($AE$167,INDIRECT(VLOOKUP(AF173,$AG$22:$AI$62,3,0),1),12,0)</f>
        <v>#N/A</v>
      </c>
      <c r="AU173" s="100" t="e">
        <f ca="1">VLOOKUP($AE$167,INDIRECT(VLOOKUP(AF173,$AG$22:$AI$62,3,0),1),13,0)</f>
        <v>#N/A</v>
      </c>
      <c r="AV173" s="100" t="e">
        <f ca="1">VLOOKUP($AE$167,INDIRECT(VLOOKUP(AF173,$AG$22:$AI$62,3,0),1),14,0)</f>
        <v>#N/A</v>
      </c>
      <c r="AW173" s="100" t="e">
        <f ca="1">VLOOKUP($AE$167,INDIRECT(VLOOKUP(AF173,$AG$22:$AI$62,3,0),1),15,0)</f>
        <v>#N/A</v>
      </c>
      <c r="AX173" s="100" t="e">
        <f ca="1">VLOOKUP($AE$167,INDIRECT(VLOOKUP(AF173,$AG$22:$AI$62,3,0),1),16,0)</f>
        <v>#N/A</v>
      </c>
      <c r="AY173" s="100" t="e">
        <f ca="1">VLOOKUP($AE$167,INDIRECT(VLOOKUP(AF173,$AG$22:$AI$62,3,0),1),17,0)</f>
        <v>#N/A</v>
      </c>
      <c r="AZ173" s="100" t="e">
        <f ca="1">VLOOKUP($AE$167,INDIRECT(VLOOKUP(AF173,$AG$22:$AI$62,3,0),1),18,0)</f>
        <v>#N/A</v>
      </c>
      <c r="BA173" s="100" t="e">
        <f ca="1">VLOOKUP($AE$167,INDIRECT(VLOOKUP(AF173,$AG$22:$AI$62,3,0),1),19,0)</f>
        <v>#N/A</v>
      </c>
      <c r="BB173" s="100" t="e">
        <f ca="1">VLOOKUP($AE$167,INDIRECT(VLOOKUP(AF173,$AG$22:$AI$62,3,0),1),20,0)</f>
        <v>#N/A</v>
      </c>
      <c r="BC173" s="100" t="e">
        <f ca="1">VLOOKUP($AE$167,INDIRECT(VLOOKUP(AF173,$AG$22:$AI$62,3,0),1),21,0)</f>
        <v>#N/A</v>
      </c>
      <c r="BD173" s="100" t="e">
        <f ca="1">VLOOKUP($AE$167,INDIRECT(VLOOKUP(AF173,$AG$22:$AI$62,3,0),1),22,0)</f>
        <v>#N/A</v>
      </c>
      <c r="BE173" s="100" t="e">
        <f ca="1">VLOOKUP($AE$167,INDIRECT(VLOOKUP(AF173,$AG$22:$AI$62,3,0),1),23,0)</f>
        <v>#N/A</v>
      </c>
      <c r="BF173" s="100" t="e">
        <f ca="1">VLOOKUP($AE$167,INDIRECT(VLOOKUP(AF173,$AG$22:$AI$62,3,0),1),24,0)</f>
        <v>#N/A</v>
      </c>
      <c r="BG173" s="100" t="e">
        <f ca="1">VLOOKUP($AE$167,INDIRECT(VLOOKUP(AF173,$AG$22:$AI$62,3,0),1),25,0)</f>
        <v>#N/A</v>
      </c>
      <c r="BH173" s="100" t="e">
        <f ca="1">VLOOKUP($AE$167,INDIRECT(VLOOKUP(AF173,$AG$22:$AI$62,3,0),1),26,0)</f>
        <v>#N/A</v>
      </c>
      <c r="BI173" s="100" t="e">
        <f ca="1">VLOOKUP($AE$167,INDIRECT(VLOOKUP(AF173,$AG$22:$AI$62,3,0),1),27,0)</f>
        <v>#N/A</v>
      </c>
      <c r="BJ173" s="100" t="e">
        <f ca="1">VLOOKUP($AE$167,INDIRECT(VLOOKUP(AF173,$AG$22:$AI$62,3,0),1),28,0)</f>
        <v>#N/A</v>
      </c>
      <c r="BK173" s="100" t="e">
        <f ca="1">VLOOKUP($AE$167,INDIRECT(VLOOKUP(AF173,$AG$22:$AI$62,3,0),1),29,0)</f>
        <v>#N/A</v>
      </c>
    </row>
    <row r="174" spans="1:69" x14ac:dyDescent="0.3">
      <c r="A174" s="128"/>
      <c r="B174" s="128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128"/>
      <c r="Y174" s="128"/>
      <c r="Z174" s="128"/>
      <c r="AA174" s="128"/>
      <c r="AB174" s="128"/>
      <c r="AC174" s="128"/>
      <c r="AF174" s="89"/>
      <c r="AG174" s="90"/>
      <c r="AH174" s="102"/>
      <c r="AI174" s="92"/>
      <c r="AJ174" t="e">
        <f t="shared" ref="AJ174" ca="1" si="1205">IF(AI173&gt;AJ173,AJ173,AI173)</f>
        <v>#N/A</v>
      </c>
      <c r="AK174" s="84" t="e">
        <f t="shared" ref="AK174" ca="1" si="1206">IF($AI173&gt;AK173,AK173-AJ173,IF($AI173&lt;AJ173,0,$AI173-AJ173))</f>
        <v>#N/A</v>
      </c>
      <c r="AL174" s="84" t="e">
        <f t="shared" ref="AL174" ca="1" si="1207">IF($AI173&gt;AL173,AL173-AK173,IF($AI173&lt;AK173,0,$AI173-AK173))</f>
        <v>#N/A</v>
      </c>
      <c r="AM174" s="84" t="e">
        <f t="shared" ref="AM174" ca="1" si="1208">IF($AI173&gt;AM173,AM173-AL173,IF($AI173&lt;AL173,0,$AI173-AL173))</f>
        <v>#N/A</v>
      </c>
      <c r="AN174" s="84" t="e">
        <f t="shared" ref="AN174" ca="1" si="1209">IF($AI173&gt;AN173,AN173-AM173,IF($AI173&lt;AM173,0,$AI173-AM173))</f>
        <v>#N/A</v>
      </c>
      <c r="AO174" s="84" t="e">
        <f t="shared" ref="AO174" ca="1" si="1210">AO173*AJ174</f>
        <v>#N/A</v>
      </c>
      <c r="AP174" s="84" t="e">
        <f t="shared" ref="AP174" ca="1" si="1211">AP173*AK174</f>
        <v>#N/A</v>
      </c>
      <c r="AQ174" s="84" t="e">
        <f t="shared" ref="AQ174" ca="1" si="1212">AQ173*AL174</f>
        <v>#N/A</v>
      </c>
      <c r="AR174" s="84" t="e">
        <f t="shared" ref="AR174" ca="1" si="1213">AR173*AM174</f>
        <v>#N/A</v>
      </c>
      <c r="AS174" s="84" t="e">
        <f t="shared" ref="AS174" ca="1" si="1214">AS173*AN174</f>
        <v>#N/A</v>
      </c>
      <c r="AT174" s="117" t="e">
        <f ca="1">ROUND(($AH173-$AG173+1),0)*(AT173/365)*$H$77</f>
        <v>#VALUE!</v>
      </c>
      <c r="AU174" s="115" t="e">
        <f ca="1">ROUND(($AH173-$AG173),0)*(AU173/365)*$AW$65*$H$77</f>
        <v>#VALUE!</v>
      </c>
      <c r="AV174" s="115" t="e">
        <f ca="1">ROUND(($AH173-$AG173),0)*(AV173/365)*$AX$65*$H$77</f>
        <v>#VALUE!</v>
      </c>
      <c r="AW174" s="115" t="e">
        <f t="shared" ref="AW174" ca="1" si="1215">AW173*$AI173*$AW$65</f>
        <v>#N/A</v>
      </c>
      <c r="AX174" s="115" t="e">
        <f t="shared" ref="AX174" ca="1" si="1216">AX173*$AI173*$AX$65</f>
        <v>#N/A</v>
      </c>
      <c r="AY174" s="115" t="e">
        <f t="shared" ref="AY174" ca="1" si="1217">AY173*AJ174</f>
        <v>#N/A</v>
      </c>
      <c r="AZ174" s="115" t="e">
        <f t="shared" ref="AZ174" ca="1" si="1218">AZ173*AK174</f>
        <v>#N/A</v>
      </c>
      <c r="BA174" s="115" t="e">
        <f t="shared" ref="BA174" ca="1" si="1219">BA173*AL174</f>
        <v>#N/A</v>
      </c>
      <c r="BB174" s="115" t="e">
        <f t="shared" ref="BB174" ca="1" si="1220">BB173*AM174</f>
        <v>#N/A</v>
      </c>
      <c r="BC174" s="115" t="e">
        <f t="shared" ref="BC174" ca="1" si="1221">BC173*AN174</f>
        <v>#N/A</v>
      </c>
      <c r="BD174" s="117" t="e">
        <f ca="1">ROUND(($AH173-$AG173),0)*(BD173/365)*$H$77</f>
        <v>#VALUE!</v>
      </c>
      <c r="BE174" s="117" t="e">
        <f ca="1">ROUND(($AH173-$AG173),0)*(BE173/365)*$AW$65*$H$77</f>
        <v>#VALUE!</v>
      </c>
      <c r="BF174" s="117" t="e">
        <f ca="1">ROUND(($AH173-$AG173),0)*(BF173/365)*$AX$65*$H$77</f>
        <v>#VALUE!</v>
      </c>
      <c r="BG174" s="115" t="e">
        <f t="shared" ref="BG174" ca="1" si="1222">BG173*$AI173*$AW$65</f>
        <v>#N/A</v>
      </c>
      <c r="BH174" s="115" t="e">
        <f t="shared" ref="BH174" ca="1" si="1223">BH173*$AI173*$AX$65</f>
        <v>#N/A</v>
      </c>
      <c r="BI174" t="e">
        <f t="shared" ref="BI174" ca="1" si="1224">$AI173*BI173*$BI$65</f>
        <v>#VALUE!</v>
      </c>
      <c r="BJ174" t="e">
        <f t="shared" ref="BJ174" ca="1" si="1225">$AI173*BJ173*$BJ$65</f>
        <v>#VALUE!</v>
      </c>
      <c r="BK174" t="e">
        <f t="shared" ref="BK174" ca="1" si="1226">IF(AF173&gt;2019,$AI173*BK173*$BK$65,$AI173*BK173*1)</f>
        <v>#VALUE!</v>
      </c>
      <c r="BM174" s="115">
        <f t="shared" ref="BM174" ca="1" si="1227">IFERROR(SUM(AO174:AS174,AY174:BC174),0)</f>
        <v>0</v>
      </c>
      <c r="BN174" s="115">
        <f t="shared" ref="BN174" ca="1" si="1228">IFERROR(SUM(AW174,BG174),0)</f>
        <v>0</v>
      </c>
      <c r="BO174" s="115">
        <f t="shared" ref="BO174" ca="1" si="1229">IFERROR(SUM(AX174,BH174),0)</f>
        <v>0</v>
      </c>
      <c r="BP174" s="115">
        <f t="shared" ref="BP174" ca="1" si="1230">IFERROR(SUM(AT174:AV174,BD174:BF174),0)</f>
        <v>0</v>
      </c>
      <c r="BQ174" s="115">
        <f t="shared" ref="BQ174" ca="1" si="1231">IFERROR(SUM(BI174:BK174),0)</f>
        <v>0</v>
      </c>
    </row>
    <row r="175" spans="1:69" x14ac:dyDescent="0.3">
      <c r="A175" s="128"/>
      <c r="B175" s="128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  <c r="V175" s="128"/>
      <c r="W175" s="128"/>
      <c r="X175" s="128"/>
      <c r="Y175" s="128"/>
      <c r="Z175" s="128"/>
      <c r="AA175" s="128"/>
      <c r="AB175" s="128"/>
      <c r="AC175" s="128"/>
      <c r="AF175" s="89" t="str">
        <f t="shared" ref="AF175" si="1232">IF($AF$66&gt;3,AF173+1,"")</f>
        <v/>
      </c>
      <c r="AG175" s="90" t="str">
        <f t="shared" ref="AG175" si="1233">IF(AF175="","",CONCATENATE("01/01/",AF175))</f>
        <v/>
      </c>
      <c r="AH175" s="102" t="str">
        <f>IF(AF177="",IF(AF175="","",$L$30),(CONCATENATE("31/12/",AF175)))</f>
        <v/>
      </c>
      <c r="AI175" s="92" t="str">
        <f>IF(AF175&lt;&gt;"",$K$77/($L$30-$J$30)*(AH175-AG175),"")</f>
        <v/>
      </c>
      <c r="AJ175" s="100" t="e">
        <f ca="1">IF($AB$167=1,IF($J$77&gt;6,ROUND(VLOOKUP($AE$167,INDIRECT(VLOOKUP($AF175,$AG$22:$AI$62,3,0),1),2,0)/365*($AH175-$AG175+1)/6*$J$77,0),ROUND(VLOOKUP($AE$167,INDIRECT(VLOOKUP($AF175,$AG$22:$AI$62,3,0),1),2,0)/365*($AH175-$AG175+1),0)),ROUND(VLOOKUP($AE$167,INDIRECT(VLOOKUP($AF175,$AG$22:$AI$62,3,0),1),2,0)/365*($AH175-$AG175+1),0)*$H$77)</f>
        <v>#N/A</v>
      </c>
      <c r="AK175" s="100" t="e">
        <f ca="1">IF($AB$167=1,IF($J$77&gt;6,ROUND(VLOOKUP($AE$167,INDIRECT(VLOOKUP($AF175,$AG$22:$AI$62,3,0),1),3,0)/365*($AH175-$AG175+1)/6*$J$77,0),ROUND(VLOOKUP($AE$167,INDIRECT(VLOOKUP($AF175,$AG$22:$AI$62,3,0),1),3,0)/365*($AH175-$AG175+1),0)),ROUND(VLOOKUP($AE$167,INDIRECT(VLOOKUP($AF175,$AG$22:$AI$62,3,0),1),3,0)/365*($AH175-$AG175+1),0)*$H$77)</f>
        <v>#N/A</v>
      </c>
      <c r="AL175" s="100" t="e">
        <f ca="1">IF($AB$167=1,IF($J$77&gt;6,ROUND(VLOOKUP($AE$167,INDIRECT(VLOOKUP($AF175,$AG$22:$AI$62,3,0),1),4,0)/365*($AH175-$AG175+1)/6*$J$77,0),ROUND(VLOOKUP($AE$167,INDIRECT(VLOOKUP($AF175,$AG$22:$AI$62,3,0),1),4,0)/365*($AH175-$AG175+1),0)),ROUND(VLOOKUP($AE$167,INDIRECT(VLOOKUP($AF175,$AG$22:$AI$62,3,0),1),4,0)/365*($AH175-$AG175+1),0)*$H$77)</f>
        <v>#N/A</v>
      </c>
      <c r="AM175" s="100" t="e">
        <f ca="1">IF($AB$167=1,IF($J$77&gt;6,ROUND(VLOOKUP($AE$167,INDIRECT(VLOOKUP($AF175,$AG$22:$AI$62,3,0),1),5,0)/365*($AH175-$AG175+1)/6*$J$77,0),ROUND(VLOOKUP($AE$167,INDIRECT(VLOOKUP($AF175,$AG$22:$AI$62,3,0),1),5,0)/365*($AH175-$AG175+1),0)),ROUND(VLOOKUP($AE$167,INDIRECT(VLOOKUP($AF175,$AG$22:$AI$62,3,0),1),5,0)/365*($AH175-$AG175+1),0)*$H$77)</f>
        <v>#N/A</v>
      </c>
      <c r="AN175" s="100" t="e">
        <f ca="1">IF($AB$167=1,IF($J$77&gt;6,ROUND(VLOOKUP($AE$167,INDIRECT(VLOOKUP($AF175,$AG$22:$AI$62,3,0),1),6,0)/365*($AH175-$AG175+1)/6*$J$77,0),ROUND(VLOOKUP($AE$167,INDIRECT(VLOOKUP($AF175,$AG$22:$AI$62,3,0),1),6,0)/365*($AH175-$AG175+1),0)),ROUND(VLOOKUP($AE$167,INDIRECT(VLOOKUP($AF175,$AG$22:$AI$62,3,0),1),6,0)/365*($AH175-$AG175+1),0)*$H$77)</f>
        <v>#N/A</v>
      </c>
      <c r="AO175" s="100" t="e">
        <f ca="1">VLOOKUP($AE$167,INDIRECT(VLOOKUP(AF175,$AG$22:$AI$62,3,0),1),7,0)</f>
        <v>#N/A</v>
      </c>
      <c r="AP175" s="100" t="e">
        <f ca="1">VLOOKUP($AE$167,INDIRECT(VLOOKUP(AF175,$AG$22:$AI$62,3,0),1),8,0)</f>
        <v>#N/A</v>
      </c>
      <c r="AQ175" s="100" t="e">
        <f ca="1">VLOOKUP($AE$167,INDIRECT(VLOOKUP(AF175,$AG$22:$AI$62,3,0),1),9,0)</f>
        <v>#N/A</v>
      </c>
      <c r="AR175" s="100" t="e">
        <f ca="1">VLOOKUP($AE$167,INDIRECT(VLOOKUP(AF175,$AG$22:$AI$62,3,0),1),10,0)</f>
        <v>#N/A</v>
      </c>
      <c r="AS175" s="100" t="e">
        <f ca="1">VLOOKUP($AE$167,INDIRECT(VLOOKUP(AF175,$AG$22:$AI$62,3,0),1),11,0)</f>
        <v>#N/A</v>
      </c>
      <c r="AT175" s="100" t="e">
        <f ca="1">VLOOKUP($AE$167,INDIRECT(VLOOKUP(AF175,$AG$22:$AI$62,3,0),1),12,0)</f>
        <v>#N/A</v>
      </c>
      <c r="AU175" s="100" t="e">
        <f ca="1">VLOOKUP($AE$167,INDIRECT(VLOOKUP(AF175,$AG$22:$AI$62,3,0),1),13,0)</f>
        <v>#N/A</v>
      </c>
      <c r="AV175" s="100" t="e">
        <f ca="1">VLOOKUP($AE$167,INDIRECT(VLOOKUP(AF175,$AG$22:$AI$62,3,0),1),14,0)</f>
        <v>#N/A</v>
      </c>
      <c r="AW175" s="100" t="e">
        <f ca="1">VLOOKUP($AE$167,INDIRECT(VLOOKUP(AF175,$AG$22:$AI$62,3,0),1),15,0)</f>
        <v>#N/A</v>
      </c>
      <c r="AX175" s="100" t="e">
        <f ca="1">VLOOKUP($AE$167,INDIRECT(VLOOKUP(AF175,$AG$22:$AI$62,3,0),1),16,0)</f>
        <v>#N/A</v>
      </c>
      <c r="AY175" s="100" t="e">
        <f ca="1">VLOOKUP($AE$167,INDIRECT(VLOOKUP(AF175,$AG$22:$AI$62,3,0),1),17,0)</f>
        <v>#N/A</v>
      </c>
      <c r="AZ175" s="100" t="e">
        <f ca="1">VLOOKUP($AE$167,INDIRECT(VLOOKUP(AF175,$AG$22:$AI$62,3,0),1),18,0)</f>
        <v>#N/A</v>
      </c>
      <c r="BA175" s="100" t="e">
        <f ca="1">VLOOKUP($AE$167,INDIRECT(VLOOKUP(AF175,$AG$22:$AI$62,3,0),1),19,0)</f>
        <v>#N/A</v>
      </c>
      <c r="BB175" s="100" t="e">
        <f ca="1">VLOOKUP($AE$167,INDIRECT(VLOOKUP(AF175,$AG$22:$AI$62,3,0),1),20,0)</f>
        <v>#N/A</v>
      </c>
      <c r="BC175" s="100" t="e">
        <f ca="1">VLOOKUP($AE$167,INDIRECT(VLOOKUP(AF175,$AG$22:$AI$62,3,0),1),21,0)</f>
        <v>#N/A</v>
      </c>
      <c r="BD175" s="100" t="e">
        <f ca="1">VLOOKUP($AE$167,INDIRECT(VLOOKUP(AF175,$AG$22:$AI$62,3,0),1),22,0)</f>
        <v>#N/A</v>
      </c>
      <c r="BE175" s="100" t="e">
        <f ca="1">VLOOKUP($AE$167,INDIRECT(VLOOKUP(AF175,$AG$22:$AI$62,3,0),1),23,0)</f>
        <v>#N/A</v>
      </c>
      <c r="BF175" s="100" t="e">
        <f ca="1">VLOOKUP($AE$167,INDIRECT(VLOOKUP(AF175,$AG$22:$AI$62,3,0),1),24,0)</f>
        <v>#N/A</v>
      </c>
      <c r="BG175" s="100" t="e">
        <f ca="1">VLOOKUP($AE$167,INDIRECT(VLOOKUP(AF175,$AG$22:$AI$62,3,0),1),25,0)</f>
        <v>#N/A</v>
      </c>
      <c r="BH175" s="100" t="e">
        <f ca="1">VLOOKUP($AE$167,INDIRECT(VLOOKUP(AF175,$AG$22:$AI$62,3,0),1),26,0)</f>
        <v>#N/A</v>
      </c>
      <c r="BI175" s="100" t="e">
        <f ca="1">VLOOKUP($AE$167,INDIRECT(VLOOKUP(AF175,$AG$22:$AI$62,3,0),1),27,0)</f>
        <v>#N/A</v>
      </c>
      <c r="BJ175" s="100" t="e">
        <f ca="1">VLOOKUP($AE$167,INDIRECT(VLOOKUP(AF175,$AG$22:$AI$62,3,0),1),28,0)</f>
        <v>#N/A</v>
      </c>
      <c r="BK175" s="100" t="e">
        <f ca="1">VLOOKUP($AE$167,INDIRECT(VLOOKUP(AF175,$AG$22:$AI$62,3,0),1),29,0)</f>
        <v>#N/A</v>
      </c>
    </row>
    <row r="176" spans="1:69" x14ac:dyDescent="0.3">
      <c r="A176" s="128"/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  <c r="AA176" s="128"/>
      <c r="AB176" s="128"/>
      <c r="AC176" s="128"/>
      <c r="AF176" s="89"/>
      <c r="AG176" s="90"/>
      <c r="AH176" s="102"/>
      <c r="AI176" s="92"/>
      <c r="AJ176" t="e">
        <f t="shared" ref="AJ176" ca="1" si="1234">IF(AI175&gt;AJ175,AJ175,AI175)</f>
        <v>#N/A</v>
      </c>
      <c r="AK176" s="84" t="e">
        <f t="shared" ref="AK176" ca="1" si="1235">IF($AI175&gt;AK175,AK175-AJ175,IF($AI175&lt;AJ175,0,$AI175-AJ175))</f>
        <v>#N/A</v>
      </c>
      <c r="AL176" s="84" t="e">
        <f t="shared" ref="AL176" ca="1" si="1236">IF($AI175&gt;AL175,AL175-AK175,IF($AI175&lt;AK175,0,$AI175-AK175))</f>
        <v>#N/A</v>
      </c>
      <c r="AM176" s="84" t="e">
        <f t="shared" ref="AM176" ca="1" si="1237">IF($AI175&gt;AM175,AM175-AL175,IF($AI175&lt;AL175,0,$AI175-AL175))</f>
        <v>#N/A</v>
      </c>
      <c r="AN176" s="84" t="e">
        <f t="shared" ref="AN176" ca="1" si="1238">IF($AI175&gt;AN175,AN175-AM175,IF($AI175&lt;AM175,0,$AI175-AM175))</f>
        <v>#N/A</v>
      </c>
      <c r="AO176" s="84" t="e">
        <f t="shared" ref="AO176" ca="1" si="1239">AO175*AJ176</f>
        <v>#N/A</v>
      </c>
      <c r="AP176" s="84" t="e">
        <f t="shared" ref="AP176" ca="1" si="1240">AP175*AK176</f>
        <v>#N/A</v>
      </c>
      <c r="AQ176" s="84" t="e">
        <f t="shared" ref="AQ176" ca="1" si="1241">AQ175*AL176</f>
        <v>#N/A</v>
      </c>
      <c r="AR176" s="84" t="e">
        <f t="shared" ref="AR176" ca="1" si="1242">AR175*AM176</f>
        <v>#N/A</v>
      </c>
      <c r="AS176" s="84" t="e">
        <f t="shared" ref="AS176" ca="1" si="1243">AS175*AN176</f>
        <v>#N/A</v>
      </c>
      <c r="AT176" s="117" t="e">
        <f ca="1">ROUND(($AH175-$AG175+1),0)*(AT175/365)*$H$77</f>
        <v>#VALUE!</v>
      </c>
      <c r="AU176" s="115" t="e">
        <f ca="1">ROUND(($AH175-$AG175),0)*(AU175/365)*$AW$65*$H$77</f>
        <v>#VALUE!</v>
      </c>
      <c r="AV176" s="115" t="e">
        <f ca="1">ROUND(($AH175-$AG175),0)*(AV175/365)*$AX$65*$H$77</f>
        <v>#VALUE!</v>
      </c>
      <c r="AW176" s="115" t="e">
        <f t="shared" ref="AW176" ca="1" si="1244">AW175*$AI175*$AW$65</f>
        <v>#N/A</v>
      </c>
      <c r="AX176" s="115" t="e">
        <f t="shared" ref="AX176" ca="1" si="1245">AX175*$AI175*$AX$65</f>
        <v>#N/A</v>
      </c>
      <c r="AY176" s="115" t="e">
        <f t="shared" ref="AY176" ca="1" si="1246">AY175*AJ176</f>
        <v>#N/A</v>
      </c>
      <c r="AZ176" s="115" t="e">
        <f t="shared" ref="AZ176" ca="1" si="1247">AZ175*AK176</f>
        <v>#N/A</v>
      </c>
      <c r="BA176" s="115" t="e">
        <f t="shared" ref="BA176" ca="1" si="1248">BA175*AL176</f>
        <v>#N/A</v>
      </c>
      <c r="BB176" s="115" t="e">
        <f t="shared" ref="BB176" ca="1" si="1249">BB175*AM176</f>
        <v>#N/A</v>
      </c>
      <c r="BC176" s="115" t="e">
        <f t="shared" ref="BC176" ca="1" si="1250">BC175*AN176</f>
        <v>#N/A</v>
      </c>
      <c r="BD176" s="117" t="e">
        <f ca="1">ROUND(($AH175-$AG175),0)*(BD175/365)*$H$77</f>
        <v>#VALUE!</v>
      </c>
      <c r="BE176" s="117" t="e">
        <f ca="1">ROUND(($AH175-$AG175),0)*(BE175/365)*$AW$65*$H$77</f>
        <v>#VALUE!</v>
      </c>
      <c r="BF176" s="117" t="e">
        <f ca="1">ROUND(($AH175-$AG175),0)*(BF175/365)*$AX$65*$H$77</f>
        <v>#VALUE!</v>
      </c>
      <c r="BG176" s="115" t="e">
        <f t="shared" ref="BG176" ca="1" si="1251">BG175*$AI175*$AW$65</f>
        <v>#N/A</v>
      </c>
      <c r="BH176" s="115" t="e">
        <f t="shared" ref="BH176" ca="1" si="1252">BH175*$AI175*$AX$65</f>
        <v>#N/A</v>
      </c>
      <c r="BI176" t="e">
        <f t="shared" ref="BI176" ca="1" si="1253">$AI175*BI175*$BI$65</f>
        <v>#VALUE!</v>
      </c>
      <c r="BJ176" t="e">
        <f t="shared" ref="BJ176" ca="1" si="1254">$AI175*BJ175*$BJ$65</f>
        <v>#VALUE!</v>
      </c>
      <c r="BK176" t="e">
        <f t="shared" ref="BK176" ca="1" si="1255">IF(AF175&gt;2019,$AI175*BK175*$BK$65,$AI175*BK175*1)</f>
        <v>#VALUE!</v>
      </c>
      <c r="BM176" s="115">
        <f t="shared" ref="BM176" ca="1" si="1256">IFERROR(SUM(AO176:AS176,AY176:BC176),0)</f>
        <v>0</v>
      </c>
      <c r="BN176" s="115">
        <f t="shared" ref="BN176" ca="1" si="1257">IFERROR(SUM(AW176,BG176),0)</f>
        <v>0</v>
      </c>
      <c r="BO176" s="115">
        <f t="shared" ref="BO176" ca="1" si="1258">IFERROR(SUM(AX176,BH176),0)</f>
        <v>0</v>
      </c>
      <c r="BP176" s="115">
        <f t="shared" ref="BP176" ca="1" si="1259">IFERROR(SUM(AT176:AV176,BD176:BF176),0)</f>
        <v>0</v>
      </c>
      <c r="BQ176" s="115">
        <f t="shared" ref="BQ176" ca="1" si="1260">IFERROR(SUM(BI176:BK176),0)</f>
        <v>0</v>
      </c>
    </row>
    <row r="177" spans="1:69" ht="15" thickBot="1" x14ac:dyDescent="0.35">
      <c r="A177" s="128"/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  <c r="Z177" s="128"/>
      <c r="AA177" s="128"/>
      <c r="AB177" s="128"/>
      <c r="AC177" s="128"/>
      <c r="AF177" s="89"/>
      <c r="AG177" s="90"/>
      <c r="AH177" s="102"/>
      <c r="AI177" s="92"/>
      <c r="AK177" s="84"/>
      <c r="AL177" s="84"/>
      <c r="AM177" s="84"/>
      <c r="AN177" s="84"/>
      <c r="AO177" s="84"/>
      <c r="AP177" s="84"/>
      <c r="AQ177" s="84"/>
      <c r="AR177" s="84"/>
      <c r="AS177" s="84"/>
      <c r="AT177" s="117"/>
      <c r="AU177" s="115"/>
      <c r="AV177" s="115"/>
      <c r="AW177" s="115"/>
      <c r="AX177" s="115"/>
      <c r="AY177" s="115"/>
      <c r="AZ177" s="115"/>
      <c r="BA177" s="115"/>
      <c r="BB177" s="115"/>
      <c r="BC177" s="115"/>
      <c r="BD177" s="117"/>
      <c r="BE177" s="117"/>
      <c r="BF177" s="117"/>
      <c r="BG177" s="115"/>
      <c r="BH177" s="115"/>
      <c r="BM177" s="115"/>
      <c r="BN177" s="115"/>
      <c r="BO177" s="115"/>
      <c r="BP177" s="115"/>
      <c r="BQ177" s="115"/>
    </row>
    <row r="178" spans="1:69" ht="15" thickTop="1" x14ac:dyDescent="0.3">
      <c r="A178" s="128"/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  <c r="AA178" s="128"/>
      <c r="AB178" s="128"/>
      <c r="AC178" s="128"/>
      <c r="AD178">
        <f>+I78</f>
        <v>0</v>
      </c>
      <c r="AE178" t="e">
        <f>VLOOKUP(I78,$AD$22:$AE$66,2,0)</f>
        <v>#N/A</v>
      </c>
      <c r="AF178" s="97">
        <f>YEAR($J$30)</f>
        <v>1900</v>
      </c>
      <c r="AG178" s="91">
        <f>$J$30</f>
        <v>0</v>
      </c>
      <c r="AH178" s="101">
        <f>IF(AF180="",$L$30,(CONCATENATE("31/12/",AF178)))</f>
        <v>0</v>
      </c>
      <c r="AI178" s="99" t="e">
        <f>IF(AF178&lt;&gt;"",$K$78/($L$30-$J$30)*(AH178-AG178),"")</f>
        <v>#DIV/0!</v>
      </c>
      <c r="AJ178" s="100" t="e">
        <f ca="1">IF($AB$178=1,IF($J$78&gt;6,ROUND(VLOOKUP($AE$178,INDIRECT(VLOOKUP($AF178,$AG$22:$AI$62,3,0),1),2,0)/365*($AH178-$AG178+1)/6*$J$78,0),ROUND(VLOOKUP($AE$178,INDIRECT(VLOOKUP($AF178,$AG$22:$AI$62,3,0),1),2,0)/365*($AH178-$AG178+1),0)),ROUND(VLOOKUP($AE$178,INDIRECT(VLOOKUP($AF178,$AG$22:$AI$62,3,0),1),2,0)/365*($AH178-$AG178+1),0)*$H$78)</f>
        <v>#N/A</v>
      </c>
      <c r="AK178" s="100" t="e">
        <f ca="1">IF($AB$178=1,IF($J$78&gt;6,ROUND(VLOOKUP($AE$178,INDIRECT(VLOOKUP($AF178,$AG$22:$AI$62,3,0),1),3,0)/365*($AH178-$AG178+1)/6*$J$78,0),ROUND(VLOOKUP($AE$178,INDIRECT(VLOOKUP($AF178,$AG$22:$AI$62,3,0),1),3,0)/365*($AH178-$AG178+1),0)),ROUND(VLOOKUP($AE$178,INDIRECT(VLOOKUP($AF178,$AG$22:$AI$62,3,0),1),3,0)/365*($AH178-$AG178+1),0)*$H$78)</f>
        <v>#N/A</v>
      </c>
      <c r="AL178" s="100" t="e">
        <f ca="1">IF($AB$178=1,IF($J$78&gt;6,ROUND(VLOOKUP($AE$178,INDIRECT(VLOOKUP($AF178,$AG$22:$AI$62,3,0),1),4,0)/365*($AH178-$AG178+1)/6*$J$78,0),ROUND(VLOOKUP($AE$178,INDIRECT(VLOOKUP($AF178,$AG$22:$AI$62,3,0),1),4,0)/365*($AH178-$AG178+1),0)),ROUND(VLOOKUP($AE$178,INDIRECT(VLOOKUP($AF178,$AG$22:$AI$62,3,0),1),4,0)/365*($AH178-$AG178+1),0)*$H$78)</f>
        <v>#N/A</v>
      </c>
      <c r="AM178" s="100" t="e">
        <f ca="1">IF($AB$178=1,IF($J$78&gt;6,ROUND(VLOOKUP($AE$178,INDIRECT(VLOOKUP($AF178,$AG$22:$AI$62,3,0),1),5,0)/365*($AH178-$AG178+1)/6*$J$78,0),ROUND(VLOOKUP($AE$178,INDIRECT(VLOOKUP($AF178,$AG$22:$AI$62,3,0),1),5,0)/365*($AH178-$AG178+1),0)),ROUND(VLOOKUP($AE$178,INDIRECT(VLOOKUP($AF178,$AG$22:$AI$62,3,0),1),5,0)/365*($AH178-$AG178+1),0)*$H$78)</f>
        <v>#N/A</v>
      </c>
      <c r="AN178" s="100" t="e">
        <f ca="1">IF($AB$178=1,IF($J$78&gt;6,ROUND(VLOOKUP($AE$178,INDIRECT(VLOOKUP($AF178,$AG$22:$AI$62,3,0),1),6,0)/365*($AH178-$AG178+1)/6*$J$78,0),ROUND(VLOOKUP($AE$178,INDIRECT(VLOOKUP($AF178,$AG$22:$AI$62,3,0),1),6,0)/365*($AH178-$AG178+1),0)),ROUND(VLOOKUP($AE$178,INDIRECT(VLOOKUP($AF178,$AG$22:$AI$62,3,0),1),6,0)/365*($AH178-$AG178+1),0)*$H$78)</f>
        <v>#N/A</v>
      </c>
      <c r="AO178" s="100" t="e">
        <f ca="1">VLOOKUP($AE$178,INDIRECT(VLOOKUP(AF178,$AG$22:$AI$62,3,0),1),7,0)</f>
        <v>#N/A</v>
      </c>
      <c r="AP178" s="100" t="e">
        <f ca="1">VLOOKUP($AE$178,INDIRECT(VLOOKUP(AF178,$AG$22:$AI$62,3,0),1),8,0)</f>
        <v>#N/A</v>
      </c>
      <c r="AQ178" s="100" t="e">
        <f ca="1">VLOOKUP($AE$178,INDIRECT(VLOOKUP(AF178,$AG$22:$AI$62,3,0),1),9,0)</f>
        <v>#N/A</v>
      </c>
      <c r="AR178" s="100" t="e">
        <f ca="1">VLOOKUP($AE$178,INDIRECT(VLOOKUP(AF178,$AG$22:$AI$62,3,0),1),10,0)</f>
        <v>#N/A</v>
      </c>
      <c r="AS178" s="100" t="e">
        <f ca="1">VLOOKUP($AE$178,INDIRECT(VLOOKUP(AF178,$AG$22:$AI$62,3,0),1),11,0)</f>
        <v>#N/A</v>
      </c>
      <c r="AT178" s="100" t="e">
        <f ca="1">VLOOKUP($AE$178,INDIRECT(VLOOKUP(AF178,$AG$22:$AI$62,3,0),1),12,0)</f>
        <v>#N/A</v>
      </c>
      <c r="AU178" s="100" t="e">
        <f ca="1">VLOOKUP($AE$178,INDIRECT(VLOOKUP(AF178,$AG$22:$AI$62,3,0),1),13,0)</f>
        <v>#N/A</v>
      </c>
      <c r="AV178" s="100" t="e">
        <f ca="1">VLOOKUP($AE$178,INDIRECT(VLOOKUP(AF178,$AG$22:$AI$62,3,0),1),14,0)</f>
        <v>#N/A</v>
      </c>
      <c r="AW178" s="100" t="e">
        <f ca="1">VLOOKUP($AE$178,INDIRECT(VLOOKUP(AF178,$AG$22:$AI$62,3,0),1),15,0)</f>
        <v>#N/A</v>
      </c>
      <c r="AX178" s="100" t="e">
        <f ca="1">VLOOKUP($AE$178,INDIRECT(VLOOKUP(AF178,$AG$22:$AI$62,3,0),1),16,0)</f>
        <v>#N/A</v>
      </c>
      <c r="AY178" s="100" t="e">
        <f ca="1">VLOOKUP($AE$178,INDIRECT(VLOOKUP(AF178,$AG$22:$AI$62,3,0),1),17,0)</f>
        <v>#N/A</v>
      </c>
      <c r="AZ178" s="100" t="e">
        <f ca="1">VLOOKUP($AE$178,INDIRECT(VLOOKUP(AF178,$AG$22:$AI$62,3,0),1),18,0)</f>
        <v>#N/A</v>
      </c>
      <c r="BA178" s="100" t="e">
        <f ca="1">VLOOKUP($AE$178,INDIRECT(VLOOKUP(AF178,$AG$22:$AI$62,3,0),1),19,0)</f>
        <v>#N/A</v>
      </c>
      <c r="BB178" s="100" t="e">
        <f ca="1">VLOOKUP($AE$178,INDIRECT(VLOOKUP(AF178,$AG$22:$AI$62,3,0),1),20,0)</f>
        <v>#N/A</v>
      </c>
      <c r="BC178" s="100" t="e">
        <f ca="1">VLOOKUP($AE$178,INDIRECT(VLOOKUP(AF178,$AG$22:$AI$62,3,0),1),21,0)</f>
        <v>#N/A</v>
      </c>
      <c r="BD178" s="100" t="e">
        <f ca="1">VLOOKUP($AE$178,INDIRECT(VLOOKUP(AF178,$AG$22:$AI$62,3,0),1),22,0)</f>
        <v>#N/A</v>
      </c>
      <c r="BE178" s="100" t="e">
        <f ca="1">VLOOKUP($AE$178,INDIRECT(VLOOKUP(AF178,$AG$22:$AI$62,3,0),1),23,0)</f>
        <v>#N/A</v>
      </c>
      <c r="BF178" s="100" t="e">
        <f ca="1">VLOOKUP($AE$178,INDIRECT(VLOOKUP(AF178,$AG$22:$AI$62,3,0),1),24,0)</f>
        <v>#N/A</v>
      </c>
      <c r="BG178" s="100" t="e">
        <f ca="1">VLOOKUP($AE$178,INDIRECT(VLOOKUP(AF178,$AG$22:$AI$62,3,0),1),25,0)</f>
        <v>#N/A</v>
      </c>
      <c r="BH178" s="100" t="e">
        <f ca="1">VLOOKUP($AE$178,INDIRECT(VLOOKUP(AF178,$AG$22:$AI$62,3,0),1),26,0)</f>
        <v>#N/A</v>
      </c>
      <c r="BI178" s="100" t="e">
        <f ca="1">VLOOKUP($AE$178,INDIRECT(VLOOKUP(AF178,$AG$22:$AI$62,3,0),1),27,0)</f>
        <v>#N/A</v>
      </c>
      <c r="BJ178" s="100" t="e">
        <f ca="1">VLOOKUP($AE$178,INDIRECT(VLOOKUP(AF178,$AG$22:$AI$62,3,0),1),28,0)</f>
        <v>#N/A</v>
      </c>
      <c r="BK178" s="100" t="e">
        <f ca="1">VLOOKUP($AE$178,INDIRECT(VLOOKUP(AF178,$AG$22:$AI$62,3,0),1),29,0)</f>
        <v>#N/A</v>
      </c>
    </row>
    <row r="179" spans="1:69" x14ac:dyDescent="0.3">
      <c r="A179" s="128"/>
      <c r="B179" s="128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  <c r="Y179" s="128"/>
      <c r="Z179" s="128"/>
      <c r="AA179" s="128"/>
      <c r="AB179" s="128"/>
      <c r="AC179" s="128"/>
      <c r="AF179" s="89"/>
      <c r="AG179" s="90"/>
      <c r="AH179" s="102"/>
      <c r="AI179" s="92"/>
      <c r="AJ179" t="e">
        <f t="shared" ref="AJ179" ca="1" si="1261">IF(AI178&gt;AJ178,AJ178,AI178)</f>
        <v>#DIV/0!</v>
      </c>
      <c r="AK179" s="84" t="e">
        <f t="shared" ref="AK179" ca="1" si="1262">IF($AI178&gt;AK178,AK178-AJ178,IF($AI178&lt;AJ178,0,$AI178-AJ178))</f>
        <v>#DIV/0!</v>
      </c>
      <c r="AL179" s="84" t="e">
        <f t="shared" ref="AL179" ca="1" si="1263">IF($AI178&gt;AL178,AL178-AK178,IF($AI178&lt;AK178,0,$AI178-AK178))</f>
        <v>#DIV/0!</v>
      </c>
      <c r="AM179" s="84" t="e">
        <f t="shared" ref="AM179" ca="1" si="1264">IF($AI178&gt;AM178,AM178-AL178,IF($AI178&lt;AL178,0,$AI178-AL178))</f>
        <v>#DIV/0!</v>
      </c>
      <c r="AN179" s="84" t="e">
        <f t="shared" ref="AN179" ca="1" si="1265">IF($AI178&gt;AN178,AN178-AM178,IF($AI178&lt;AM178,0,$AI178-AM178))</f>
        <v>#DIV/0!</v>
      </c>
      <c r="AO179" s="84" t="e">
        <f t="shared" ref="AO179" ca="1" si="1266">AO178*AJ179</f>
        <v>#N/A</v>
      </c>
      <c r="AP179" s="84" t="e">
        <f t="shared" ref="AP179" ca="1" si="1267">AP178*AK179</f>
        <v>#N/A</v>
      </c>
      <c r="AQ179" s="84" t="e">
        <f t="shared" ref="AQ179" ca="1" si="1268">AQ178*AL179</f>
        <v>#N/A</v>
      </c>
      <c r="AR179" s="84" t="e">
        <f t="shared" ref="AR179" ca="1" si="1269">AR178*AM179</f>
        <v>#N/A</v>
      </c>
      <c r="AS179" s="84" t="e">
        <f t="shared" ref="AS179" ca="1" si="1270">AS178*AN179</f>
        <v>#N/A</v>
      </c>
      <c r="AT179" s="117" t="e">
        <f ca="1">ROUND(($AH178-$AG178+1),0)*(AT178/365)*$H$78</f>
        <v>#N/A</v>
      </c>
      <c r="AU179" s="115" t="e">
        <f ca="1">ROUND(($AH178-$AG178),0)*(AU178/365)*$AW$65*$H$78</f>
        <v>#N/A</v>
      </c>
      <c r="AV179" s="115" t="e">
        <f ca="1">ROUND(($AH178-$AG178),0)*(AV178/365)*$AX$65*$H$78</f>
        <v>#N/A</v>
      </c>
      <c r="AW179" s="115" t="e">
        <f t="shared" ref="AW179" ca="1" si="1271">AW178*$AI178*$AW$65</f>
        <v>#N/A</v>
      </c>
      <c r="AX179" s="115" t="e">
        <f t="shared" ref="AX179" ca="1" si="1272">AX178*$AI178*$AX$65</f>
        <v>#N/A</v>
      </c>
      <c r="AY179" s="115" t="e">
        <f t="shared" ref="AY179" ca="1" si="1273">AY178*AJ179</f>
        <v>#N/A</v>
      </c>
      <c r="AZ179" s="115" t="e">
        <f t="shared" ref="AZ179" ca="1" si="1274">AZ178*AK179</f>
        <v>#N/A</v>
      </c>
      <c r="BA179" s="115" t="e">
        <f t="shared" ref="BA179" ca="1" si="1275">BA178*AL179</f>
        <v>#N/A</v>
      </c>
      <c r="BB179" s="115" t="e">
        <f t="shared" ref="BB179" ca="1" si="1276">BB178*AM179</f>
        <v>#N/A</v>
      </c>
      <c r="BC179" s="115" t="e">
        <f t="shared" ref="BC179" ca="1" si="1277">BC178*AN179</f>
        <v>#N/A</v>
      </c>
      <c r="BD179" s="117" t="e">
        <f ca="1">ROUND(($AH178-$AG178),0)*(BD178/365)*$H$78</f>
        <v>#N/A</v>
      </c>
      <c r="BE179" s="117" t="e">
        <f ca="1">ROUND(($AH178-$AG178),0)*(BE178/365)*$AW$65*$H$78</f>
        <v>#N/A</v>
      </c>
      <c r="BF179" s="117" t="e">
        <f ca="1">ROUND(($AH178-$AG178),0)*(BF178/365)*$AX$65*$H$78</f>
        <v>#N/A</v>
      </c>
      <c r="BG179" s="115" t="e">
        <f t="shared" ref="BG179" ca="1" si="1278">BG178*$AI178*$AW$65</f>
        <v>#N/A</v>
      </c>
      <c r="BH179" s="115" t="e">
        <f t="shared" ref="BH179" ca="1" si="1279">BH178*$AI178*$AX$65</f>
        <v>#N/A</v>
      </c>
      <c r="BI179" t="e">
        <f t="shared" ref="BI179" ca="1" si="1280">$AI178*BI178*$BI$65</f>
        <v>#DIV/0!</v>
      </c>
      <c r="BJ179" t="e">
        <f t="shared" ref="BJ179" ca="1" si="1281">$AI178*BJ178*$BJ$65</f>
        <v>#DIV/0!</v>
      </c>
      <c r="BK179" t="e">
        <f t="shared" ref="BK179" ca="1" si="1282">IF(AF178&gt;2019,$AI178*BK178*$BK$65,$AI178*BK178*1)</f>
        <v>#DIV/0!</v>
      </c>
      <c r="BM179" s="115">
        <f t="shared" ref="BM179" ca="1" si="1283">IFERROR(SUM(AO179:AS179,AY179:BC179),0)</f>
        <v>0</v>
      </c>
      <c r="BN179" s="115">
        <f t="shared" ref="BN179" ca="1" si="1284">IFERROR(SUM(AW179,BG179),0)</f>
        <v>0</v>
      </c>
      <c r="BO179" s="115">
        <f t="shared" ref="BO179" ca="1" si="1285">IFERROR(SUM(AX179,BH179),0)</f>
        <v>0</v>
      </c>
      <c r="BP179" s="115">
        <f t="shared" ref="BP179" ca="1" si="1286">IFERROR(SUM(AT179:AV179,BD179:BF179),0)</f>
        <v>0</v>
      </c>
      <c r="BQ179" s="115">
        <f t="shared" ref="BQ179" ca="1" si="1287">IFERROR(SUM(BI179:BK179),0)</f>
        <v>0</v>
      </c>
    </row>
    <row r="180" spans="1:69" x14ac:dyDescent="0.3">
      <c r="A180" s="128"/>
      <c r="B180" s="128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  <c r="Y180" s="128"/>
      <c r="Z180" s="128"/>
      <c r="AA180" s="128"/>
      <c r="AB180" s="128"/>
      <c r="AC180" s="128"/>
      <c r="AF180" s="89" t="str">
        <f t="shared" ref="AF180" si="1288">IF($AF$66&gt;0,AF178+1,"")</f>
        <v/>
      </c>
      <c r="AG180" s="90" t="str">
        <f t="shared" ref="AG180" si="1289">IF(AF180="","",CONCATENATE("01/01/",AF180))</f>
        <v/>
      </c>
      <c r="AH180" s="102" t="str">
        <f>IF(AF182="",IF(AF180="","",$L$30),(CONCATENATE("31/12/",AF180)))</f>
        <v/>
      </c>
      <c r="AI180" s="92" t="str">
        <f>IF(AF180&lt;&gt;"",$K$78/($L$30-$J$30)*(AH180-AG180),"")</f>
        <v/>
      </c>
      <c r="AJ180" s="100" t="e">
        <f ca="1">IF($AB$178=1,IF($J$78&gt;6,ROUND(VLOOKUP($AE$178,INDIRECT(VLOOKUP($AF180,$AG$22:$AI$62,3,0),1),2,0)/365*($AH180-$AG180+1)/6*$J$78,0),ROUND(VLOOKUP($AE$178,INDIRECT(VLOOKUP($AF180,$AG$22:$AI$62,3,0),1),2,0)/365*($AH180-$AG180+1),0)),ROUND(VLOOKUP($AE$178,INDIRECT(VLOOKUP($AF180,$AG$22:$AI$62,3,0),1),2,0)/365*($AH180-$AG180+1),0)*$H$78)</f>
        <v>#N/A</v>
      </c>
      <c r="AK180" s="100" t="e">
        <f ca="1">IF($AB$178=1,IF($J$78&gt;6,ROUND(VLOOKUP($AE$178,INDIRECT(VLOOKUP($AF180,$AG$22:$AI$62,3,0),1),3,0)/365*($AH180-$AG180+1)/6*$J$78,0),ROUND(VLOOKUP($AE$178,INDIRECT(VLOOKUP($AF180,$AG$22:$AI$62,3,0),1),3,0)/365*($AH180-$AG180+1),0)),ROUND(VLOOKUP($AE$178,INDIRECT(VLOOKUP($AF180,$AG$22:$AI$62,3,0),1),3,0)/365*($AH180-$AG180+1),0)*$H$78)</f>
        <v>#N/A</v>
      </c>
      <c r="AL180" s="100" t="e">
        <f ca="1">IF($AB$178=1,IF($J$78&gt;6,ROUND(VLOOKUP($AE$178,INDIRECT(VLOOKUP($AF180,$AG$22:$AI$62,3,0),1),4,0)/365*($AH180-$AG180+1)/6*$J$78,0),ROUND(VLOOKUP($AE$178,INDIRECT(VLOOKUP($AF180,$AG$22:$AI$62,3,0),1),4,0)/365*($AH180-$AG180+1),0)),ROUND(VLOOKUP($AE$178,INDIRECT(VLOOKUP($AF180,$AG$22:$AI$62,3,0),1),4,0)/365*($AH180-$AG180+1),0)*$H$78)</f>
        <v>#N/A</v>
      </c>
      <c r="AM180" s="100" t="e">
        <f ca="1">IF($AB$178=1,IF($J$78&gt;6,ROUND(VLOOKUP($AE$178,INDIRECT(VLOOKUP($AF180,$AG$22:$AI$62,3,0),1),5,0)/365*($AH180-$AG180+1)/6*$J$78,0),ROUND(VLOOKUP($AE$178,INDIRECT(VLOOKUP($AF180,$AG$22:$AI$62,3,0),1),5,0)/365*($AH180-$AG180+1),0)),ROUND(VLOOKUP($AE$178,INDIRECT(VLOOKUP($AF180,$AG$22:$AI$62,3,0),1),5,0)/365*($AH180-$AG180+1),0)*$H$78)</f>
        <v>#N/A</v>
      </c>
      <c r="AN180" s="100" t="e">
        <f ca="1">IF($AB$178=1,IF($J$78&gt;6,ROUND(VLOOKUP($AE$178,INDIRECT(VLOOKUP($AF180,$AG$22:$AI$62,3,0),1),6,0)/365*($AH180-$AG180+1)/6*$J$78,0),ROUND(VLOOKUP($AE$178,INDIRECT(VLOOKUP($AF180,$AG$22:$AI$62,3,0),1),6,0)/365*($AH180-$AG180+1),0)),ROUND(VLOOKUP($AE$178,INDIRECT(VLOOKUP($AF180,$AG$22:$AI$62,3,0),1),6,0)/365*($AH180-$AG180+1),0)*$H$78)</f>
        <v>#N/A</v>
      </c>
      <c r="AO180" s="100" t="e">
        <f ca="1">VLOOKUP($AE$178,INDIRECT(VLOOKUP(AF180,$AG$22:$AI$62,3,0),1),7,0)</f>
        <v>#N/A</v>
      </c>
      <c r="AP180" s="100" t="e">
        <f ca="1">VLOOKUP($AE$178,INDIRECT(VLOOKUP(AF180,$AG$22:$AI$62,3,0),1),8,0)</f>
        <v>#N/A</v>
      </c>
      <c r="AQ180" s="100" t="e">
        <f ca="1">VLOOKUP($AE$178,INDIRECT(VLOOKUP(AF180,$AG$22:$AI$62,3,0),1),9,0)</f>
        <v>#N/A</v>
      </c>
      <c r="AR180" s="100" t="e">
        <f ca="1">VLOOKUP($AE$178,INDIRECT(VLOOKUP(AF180,$AG$22:$AI$62,3,0),1),10,0)</f>
        <v>#N/A</v>
      </c>
      <c r="AS180" s="100" t="e">
        <f ca="1">VLOOKUP($AE$178,INDIRECT(VLOOKUP(AF180,$AG$22:$AI$62,3,0),1),11,0)</f>
        <v>#N/A</v>
      </c>
      <c r="AT180" s="100" t="e">
        <f ca="1">VLOOKUP($AE$178,INDIRECT(VLOOKUP(AF180,$AG$22:$AI$62,3,0),1),12,0)</f>
        <v>#N/A</v>
      </c>
      <c r="AU180" s="100" t="e">
        <f ca="1">VLOOKUP($AE$178,INDIRECT(VLOOKUP(AF180,$AG$22:$AI$62,3,0),1),13,0)</f>
        <v>#N/A</v>
      </c>
      <c r="AV180" s="100" t="e">
        <f ca="1">VLOOKUP($AE$178,INDIRECT(VLOOKUP(AF180,$AG$22:$AI$62,3,0),1),14,0)</f>
        <v>#N/A</v>
      </c>
      <c r="AW180" s="100" t="e">
        <f ca="1">VLOOKUP($AE$178,INDIRECT(VLOOKUP(AF180,$AG$22:$AI$62,3,0),1),15,0)</f>
        <v>#N/A</v>
      </c>
      <c r="AX180" s="100" t="e">
        <f ca="1">VLOOKUP($AE$178,INDIRECT(VLOOKUP(AF180,$AG$22:$AI$62,3,0),1),16,0)</f>
        <v>#N/A</v>
      </c>
      <c r="AY180" s="100" t="e">
        <f ca="1">VLOOKUP($AE$178,INDIRECT(VLOOKUP(AF180,$AG$22:$AI$62,3,0),1),17,0)</f>
        <v>#N/A</v>
      </c>
      <c r="AZ180" s="100" t="e">
        <f ca="1">VLOOKUP($AE$178,INDIRECT(VLOOKUP(AF180,$AG$22:$AI$62,3,0),1),18,0)</f>
        <v>#N/A</v>
      </c>
      <c r="BA180" s="100" t="e">
        <f ca="1">VLOOKUP($AE$178,INDIRECT(VLOOKUP(AF180,$AG$22:$AI$62,3,0),1),19,0)</f>
        <v>#N/A</v>
      </c>
      <c r="BB180" s="100" t="e">
        <f ca="1">VLOOKUP($AE$178,INDIRECT(VLOOKUP(AF180,$AG$22:$AI$62,3,0),1),20,0)</f>
        <v>#N/A</v>
      </c>
      <c r="BC180" s="100" t="e">
        <f ca="1">VLOOKUP($AE$178,INDIRECT(VLOOKUP(AF180,$AG$22:$AI$62,3,0),1),21,0)</f>
        <v>#N/A</v>
      </c>
      <c r="BD180" s="100" t="e">
        <f ca="1">VLOOKUP($AE$178,INDIRECT(VLOOKUP(AF180,$AG$22:$AI$62,3,0),1),22,0)</f>
        <v>#N/A</v>
      </c>
      <c r="BE180" s="100" t="e">
        <f ca="1">VLOOKUP($AE$178,INDIRECT(VLOOKUP(AF180,$AG$22:$AI$62,3,0),1),23,0)</f>
        <v>#N/A</v>
      </c>
      <c r="BF180" s="100" t="e">
        <f ca="1">VLOOKUP($AE$178,INDIRECT(VLOOKUP(AF180,$AG$22:$AI$62,3,0),1),24,0)</f>
        <v>#N/A</v>
      </c>
      <c r="BG180" s="100" t="e">
        <f ca="1">VLOOKUP($AE$178,INDIRECT(VLOOKUP(AF180,$AG$22:$AI$62,3,0),1),25,0)</f>
        <v>#N/A</v>
      </c>
      <c r="BH180" s="100" t="e">
        <f ca="1">VLOOKUP($AE$178,INDIRECT(VLOOKUP(AF180,$AG$22:$AI$62,3,0),1),26,0)</f>
        <v>#N/A</v>
      </c>
      <c r="BI180" s="100" t="e">
        <f ca="1">VLOOKUP($AE$178,INDIRECT(VLOOKUP(AF180,$AG$22:$AI$62,3,0),1),27,0)</f>
        <v>#N/A</v>
      </c>
      <c r="BJ180" s="100" t="e">
        <f ca="1">VLOOKUP($AE$178,INDIRECT(VLOOKUP(AF180,$AG$22:$AI$62,3,0),1),28,0)</f>
        <v>#N/A</v>
      </c>
      <c r="BK180" s="100" t="e">
        <f ca="1">VLOOKUP($AE$178,INDIRECT(VLOOKUP(AF180,$AG$22:$AI$62,3,0),1),29,0)</f>
        <v>#N/A</v>
      </c>
    </row>
    <row r="181" spans="1:69" x14ac:dyDescent="0.3">
      <c r="A181" s="128"/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  <c r="Y181" s="128"/>
      <c r="Z181" s="128"/>
      <c r="AA181" s="128"/>
      <c r="AB181" s="128"/>
      <c r="AC181" s="128"/>
      <c r="AF181" s="89"/>
      <c r="AG181" s="90"/>
      <c r="AH181" s="102"/>
      <c r="AI181" s="92"/>
      <c r="AJ181" t="e">
        <f t="shared" ref="AJ181" ca="1" si="1290">IF(AI180&gt;AJ180,AJ180,AI180)</f>
        <v>#N/A</v>
      </c>
      <c r="AK181" s="84" t="e">
        <f t="shared" ref="AK181" ca="1" si="1291">IF($AI180&gt;AK180,AK180-AJ180,IF($AI180&lt;AJ180,0,$AI180-AJ180))</f>
        <v>#N/A</v>
      </c>
      <c r="AL181" s="84" t="e">
        <f t="shared" ref="AL181" ca="1" si="1292">IF($AI180&gt;AL180,AL180-AK180,IF($AI180&lt;AK180,0,$AI180-AK180))</f>
        <v>#N/A</v>
      </c>
      <c r="AM181" s="84" t="e">
        <f t="shared" ref="AM181" ca="1" si="1293">IF($AI180&gt;AM180,AM180-AL180,IF($AI180&lt;AL180,0,$AI180-AL180))</f>
        <v>#N/A</v>
      </c>
      <c r="AN181" s="84" t="e">
        <f t="shared" ref="AN181" ca="1" si="1294">IF($AI180&gt;AN180,AN180-AM180,IF($AI180&lt;AM180,0,$AI180-AM180))</f>
        <v>#N/A</v>
      </c>
      <c r="AO181" s="84" t="e">
        <f t="shared" ref="AO181" ca="1" si="1295">AO180*AJ181</f>
        <v>#N/A</v>
      </c>
      <c r="AP181" s="84" t="e">
        <f t="shared" ref="AP181" ca="1" si="1296">AP180*AK181</f>
        <v>#N/A</v>
      </c>
      <c r="AQ181" s="84" t="e">
        <f t="shared" ref="AQ181" ca="1" si="1297">AQ180*AL181</f>
        <v>#N/A</v>
      </c>
      <c r="AR181" s="84" t="e">
        <f t="shared" ref="AR181" ca="1" si="1298">AR180*AM181</f>
        <v>#N/A</v>
      </c>
      <c r="AS181" s="84" t="e">
        <f t="shared" ref="AS181" ca="1" si="1299">AS180*AN181</f>
        <v>#N/A</v>
      </c>
      <c r="AT181" s="117" t="e">
        <f ca="1">ROUND(($AH180-$AG180+1),0)*(AT180/365)*$H$78</f>
        <v>#VALUE!</v>
      </c>
      <c r="AU181" s="115" t="e">
        <f ca="1">ROUND(($AH180-$AG180),0)*(AU180/365)*$AW$65*$H$78</f>
        <v>#VALUE!</v>
      </c>
      <c r="AV181" s="115" t="e">
        <f ca="1">ROUND(($AH180-$AG180),0)*(AV180/365)*$AX$65*$H$78</f>
        <v>#VALUE!</v>
      </c>
      <c r="AW181" s="115" t="e">
        <f t="shared" ref="AW181" ca="1" si="1300">AW180*$AI180*$AW$65</f>
        <v>#N/A</v>
      </c>
      <c r="AX181" s="115" t="e">
        <f t="shared" ref="AX181" ca="1" si="1301">AX180*$AI180*$AX$65</f>
        <v>#N/A</v>
      </c>
      <c r="AY181" s="115" t="e">
        <f t="shared" ref="AY181" ca="1" si="1302">AY180*AJ181</f>
        <v>#N/A</v>
      </c>
      <c r="AZ181" s="115" t="e">
        <f t="shared" ref="AZ181" ca="1" si="1303">AZ180*AK181</f>
        <v>#N/A</v>
      </c>
      <c r="BA181" s="115" t="e">
        <f t="shared" ref="BA181" ca="1" si="1304">BA180*AL181</f>
        <v>#N/A</v>
      </c>
      <c r="BB181" s="115" t="e">
        <f t="shared" ref="BB181" ca="1" si="1305">BB180*AM181</f>
        <v>#N/A</v>
      </c>
      <c r="BC181" s="115" t="e">
        <f t="shared" ref="BC181" ca="1" si="1306">BC180*AN181</f>
        <v>#N/A</v>
      </c>
      <c r="BD181" s="117" t="e">
        <f ca="1">ROUND(($AH180-$AG180),0)*(BD180/365)*$H$78</f>
        <v>#VALUE!</v>
      </c>
      <c r="BE181" s="117" t="e">
        <f ca="1">ROUND(($AH180-$AG180),0)*(BE180/365)*$AW$65*$H$78</f>
        <v>#VALUE!</v>
      </c>
      <c r="BF181" s="117" t="e">
        <f ca="1">ROUND(($AH180-$AG180),0)*(BF180/365)*$AX$65*$H$78</f>
        <v>#VALUE!</v>
      </c>
      <c r="BG181" s="115" t="e">
        <f t="shared" ref="BG181" ca="1" si="1307">BG180*$AI180*$AW$65</f>
        <v>#N/A</v>
      </c>
      <c r="BH181" s="115" t="e">
        <f t="shared" ref="BH181" ca="1" si="1308">BH180*$AI180*$AX$65</f>
        <v>#N/A</v>
      </c>
      <c r="BI181" t="e">
        <f t="shared" ref="BI181" ca="1" si="1309">$AI180*BI180*$BI$65</f>
        <v>#VALUE!</v>
      </c>
      <c r="BJ181" t="e">
        <f t="shared" ref="BJ181" ca="1" si="1310">$AI180*BJ180*$BJ$65</f>
        <v>#VALUE!</v>
      </c>
      <c r="BK181" t="e">
        <f t="shared" ref="BK181" ca="1" si="1311">IF(AF180&gt;2019,$AI180*BK180*$BK$65,$AI180*BK180*1)</f>
        <v>#VALUE!</v>
      </c>
      <c r="BM181" s="115">
        <f t="shared" ref="BM181" ca="1" si="1312">IFERROR(SUM(AO181:AS181,AY181:BC181),0)</f>
        <v>0</v>
      </c>
      <c r="BN181" s="115">
        <f t="shared" ref="BN181" ca="1" si="1313">IFERROR(SUM(AW181,BG181),0)</f>
        <v>0</v>
      </c>
      <c r="BO181" s="115">
        <f t="shared" ref="BO181" ca="1" si="1314">IFERROR(SUM(AX181,BH181),0)</f>
        <v>0</v>
      </c>
      <c r="BP181" s="115">
        <f t="shared" ref="BP181" ca="1" si="1315">IFERROR(SUM(AT181:AV181,BD181:BF181),0)</f>
        <v>0</v>
      </c>
      <c r="BQ181" s="115">
        <f t="shared" ref="BQ181" ca="1" si="1316">IFERROR(SUM(BI181:BK181),0)</f>
        <v>0</v>
      </c>
    </row>
    <row r="182" spans="1:69" x14ac:dyDescent="0.3">
      <c r="A182" s="128"/>
      <c r="B182" s="128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  <c r="AA182" s="128"/>
      <c r="AB182" s="128"/>
      <c r="AC182" s="128"/>
      <c r="AF182" s="89" t="str">
        <f t="shared" ref="AF182" si="1317">IF($AF$66&gt;1,AF180+1,"")</f>
        <v/>
      </c>
      <c r="AG182" s="90" t="str">
        <f t="shared" ref="AG182" si="1318">IF(AF182="","",CONCATENATE("01/01/",AF182))</f>
        <v/>
      </c>
      <c r="AH182" s="102" t="str">
        <f>IF(AF184="",IF(AF182="","",$L$30),(CONCATENATE("31/12/",AF182)))</f>
        <v/>
      </c>
      <c r="AI182" s="92" t="str">
        <f>IF(AF182&lt;&gt;"",$K$78/($L$30-$J$30)*(AH182-AG182),"")</f>
        <v/>
      </c>
      <c r="AJ182" s="100" t="e">
        <f ca="1">IF($AB$178=1,IF($J$78&gt;6,ROUND(VLOOKUP($AE$178,INDIRECT(VLOOKUP($AF182,$AG$22:$AI$62,3,0),1),2,0)/365*($AH182-$AG182+1)/6*$J$78,0),ROUND(VLOOKUP($AE$178,INDIRECT(VLOOKUP($AF182,$AG$22:$AI$62,3,0),1),2,0)/365*($AH182-$AG182+1),0)),ROUND(VLOOKUP($AE$178,INDIRECT(VLOOKUP($AF182,$AG$22:$AI$62,3,0),1),2,0)/365*($AH182-$AG182+1),0)*$H$78)</f>
        <v>#N/A</v>
      </c>
      <c r="AK182" s="100" t="e">
        <f ca="1">IF($AB$178=1,IF($J$78&gt;6,ROUND(VLOOKUP($AE$178,INDIRECT(VLOOKUP($AF182,$AG$22:$AI$62,3,0),1),3,0)/365*($AH182-$AG182+1)/6*$J$78,0),ROUND(VLOOKUP($AE$178,INDIRECT(VLOOKUP($AF182,$AG$22:$AI$62,3,0),1),3,0)/365*($AH182-$AG182+1),0)),ROUND(VLOOKUP($AE$178,INDIRECT(VLOOKUP($AF182,$AG$22:$AI$62,3,0),1),3,0)/365*($AH182-$AG182+1),0)*$H$78)</f>
        <v>#N/A</v>
      </c>
      <c r="AL182" s="100" t="e">
        <f ca="1">IF($AB$178=1,IF($J$78&gt;6,ROUND(VLOOKUP($AE$178,INDIRECT(VLOOKUP($AF182,$AG$22:$AI$62,3,0),1),4,0)/365*($AH182-$AG182+1)/6*$J$78,0),ROUND(VLOOKUP($AE$178,INDIRECT(VLOOKUP($AF182,$AG$22:$AI$62,3,0),1),4,0)/365*($AH182-$AG182+1),0)),ROUND(VLOOKUP($AE$178,INDIRECT(VLOOKUP($AF182,$AG$22:$AI$62,3,0),1),4,0)/365*($AH182-$AG182+1),0)*$H$78)</f>
        <v>#N/A</v>
      </c>
      <c r="AM182" s="100" t="e">
        <f ca="1">IF($AB$178=1,IF($J$78&gt;6,ROUND(VLOOKUP($AE$178,INDIRECT(VLOOKUP($AF182,$AG$22:$AI$62,3,0),1),5,0)/365*($AH182-$AG182+1)/6*$J$78,0),ROUND(VLOOKUP($AE$178,INDIRECT(VLOOKUP($AF182,$AG$22:$AI$62,3,0),1),5,0)/365*($AH182-$AG182+1),0)),ROUND(VLOOKUP($AE$178,INDIRECT(VLOOKUP($AF182,$AG$22:$AI$62,3,0),1),5,0)/365*($AH182-$AG182+1),0)*$H$78)</f>
        <v>#N/A</v>
      </c>
      <c r="AN182" s="100" t="e">
        <f ca="1">IF($AB$178=1,IF($J$78&gt;6,ROUND(VLOOKUP($AE$178,INDIRECT(VLOOKUP($AF182,$AG$22:$AI$62,3,0),1),6,0)/365*($AH182-$AG182+1)/6*$J$78,0),ROUND(VLOOKUP($AE$178,INDIRECT(VLOOKUP($AF182,$AG$22:$AI$62,3,0),1),6,0)/365*($AH182-$AG182+1),0)),ROUND(VLOOKUP($AE$178,INDIRECT(VLOOKUP($AF182,$AG$22:$AI$62,3,0),1),6,0)/365*($AH182-$AG182+1),0)*$H$78)</f>
        <v>#N/A</v>
      </c>
      <c r="AO182" s="100" t="e">
        <f ca="1">VLOOKUP($AE$178,INDIRECT(VLOOKUP(AF182,$AG$22:$AI$62,3,0),1),7,0)</f>
        <v>#N/A</v>
      </c>
      <c r="AP182" s="100" t="e">
        <f ca="1">VLOOKUP($AE$178,INDIRECT(VLOOKUP(AF182,$AG$22:$AI$62,3,0),1),8,0)</f>
        <v>#N/A</v>
      </c>
      <c r="AQ182" s="100" t="e">
        <f ca="1">VLOOKUP($AE$178,INDIRECT(VLOOKUP(AF182,$AG$22:$AI$62,3,0),1),9,0)</f>
        <v>#N/A</v>
      </c>
      <c r="AR182" s="100" t="e">
        <f ca="1">VLOOKUP($AE$178,INDIRECT(VLOOKUP(AF182,$AG$22:$AI$62,3,0),1),10,0)</f>
        <v>#N/A</v>
      </c>
      <c r="AS182" s="100" t="e">
        <f ca="1">VLOOKUP($AE$178,INDIRECT(VLOOKUP(AF182,$AG$22:$AI$62,3,0),1),11,0)</f>
        <v>#N/A</v>
      </c>
      <c r="AT182" s="100" t="e">
        <f ca="1">VLOOKUP($AE$178,INDIRECT(VLOOKUP(AF182,$AG$22:$AI$62,3,0),1),12,0)</f>
        <v>#N/A</v>
      </c>
      <c r="AU182" s="100" t="e">
        <f ca="1">VLOOKUP($AE$178,INDIRECT(VLOOKUP(AF182,$AG$22:$AI$62,3,0),1),13,0)</f>
        <v>#N/A</v>
      </c>
      <c r="AV182" s="100" t="e">
        <f ca="1">VLOOKUP($AE$178,INDIRECT(VLOOKUP(AF182,$AG$22:$AI$62,3,0),1),14,0)</f>
        <v>#N/A</v>
      </c>
      <c r="AW182" s="100" t="e">
        <f ca="1">VLOOKUP($AE$178,INDIRECT(VLOOKUP(AF182,$AG$22:$AI$62,3,0),1),15,0)</f>
        <v>#N/A</v>
      </c>
      <c r="AX182" s="100" t="e">
        <f ca="1">VLOOKUP($AE$178,INDIRECT(VLOOKUP(AF182,$AG$22:$AI$62,3,0),1),16,0)</f>
        <v>#N/A</v>
      </c>
      <c r="AY182" s="100" t="e">
        <f ca="1">VLOOKUP($AE$178,INDIRECT(VLOOKUP(AF182,$AG$22:$AI$62,3,0),1),17,0)</f>
        <v>#N/A</v>
      </c>
      <c r="AZ182" s="100" t="e">
        <f ca="1">VLOOKUP($AE$178,INDIRECT(VLOOKUP(AF182,$AG$22:$AI$62,3,0),1),18,0)</f>
        <v>#N/A</v>
      </c>
      <c r="BA182" s="100" t="e">
        <f ca="1">VLOOKUP($AE$178,INDIRECT(VLOOKUP(AF182,$AG$22:$AI$62,3,0),1),19,0)</f>
        <v>#N/A</v>
      </c>
      <c r="BB182" s="100" t="e">
        <f ca="1">VLOOKUP($AE$178,INDIRECT(VLOOKUP(AF182,$AG$22:$AI$62,3,0),1),20,0)</f>
        <v>#N/A</v>
      </c>
      <c r="BC182" s="100" t="e">
        <f ca="1">VLOOKUP($AE$178,INDIRECT(VLOOKUP(AF182,$AG$22:$AI$62,3,0),1),21,0)</f>
        <v>#N/A</v>
      </c>
      <c r="BD182" s="100" t="e">
        <f ca="1">VLOOKUP($AE$178,INDIRECT(VLOOKUP(AF182,$AG$22:$AI$62,3,0),1),22,0)</f>
        <v>#N/A</v>
      </c>
      <c r="BE182" s="100" t="e">
        <f ca="1">VLOOKUP($AE$178,INDIRECT(VLOOKUP(AF182,$AG$22:$AI$62,3,0),1),23,0)</f>
        <v>#N/A</v>
      </c>
      <c r="BF182" s="100" t="e">
        <f ca="1">VLOOKUP($AE$178,INDIRECT(VLOOKUP(AF182,$AG$22:$AI$62,3,0),1),24,0)</f>
        <v>#N/A</v>
      </c>
      <c r="BG182" s="100" t="e">
        <f ca="1">VLOOKUP($AE$178,INDIRECT(VLOOKUP(AF182,$AG$22:$AI$62,3,0),1),25,0)</f>
        <v>#N/A</v>
      </c>
      <c r="BH182" s="100" t="e">
        <f ca="1">VLOOKUP($AE$178,INDIRECT(VLOOKUP(AF182,$AG$22:$AI$62,3,0),1),26,0)</f>
        <v>#N/A</v>
      </c>
      <c r="BI182" s="100" t="e">
        <f ca="1">VLOOKUP($AE$178,INDIRECT(VLOOKUP(AF182,$AG$22:$AI$62,3,0),1),27,0)</f>
        <v>#N/A</v>
      </c>
      <c r="BJ182" s="100" t="e">
        <f ca="1">VLOOKUP($AE$178,INDIRECT(VLOOKUP(AF182,$AG$22:$AI$62,3,0),1),28,0)</f>
        <v>#N/A</v>
      </c>
      <c r="BK182" s="100" t="e">
        <f ca="1">VLOOKUP($AE$178,INDIRECT(VLOOKUP(AF182,$AG$22:$AI$62,3,0),1),29,0)</f>
        <v>#N/A</v>
      </c>
    </row>
    <row r="183" spans="1:69" ht="15" thickBot="1" x14ac:dyDescent="0.35">
      <c r="A183" s="128"/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  <c r="AA183" s="128"/>
      <c r="AB183" s="128"/>
      <c r="AC183" s="128"/>
      <c r="AF183" s="89"/>
      <c r="AG183" s="90"/>
      <c r="AH183" s="102"/>
      <c r="AI183" s="92"/>
      <c r="AJ183" t="e">
        <f t="shared" ref="AJ183" ca="1" si="1319">IF(AI182&gt;AJ182,AJ182,AI182)</f>
        <v>#N/A</v>
      </c>
      <c r="AK183" s="84" t="e">
        <f t="shared" ref="AK183" ca="1" si="1320">IF($AI182&gt;AK182,AK182-AJ182,IF($AI182&lt;AJ182,0,$AI182-AJ182))</f>
        <v>#N/A</v>
      </c>
      <c r="AL183" s="84" t="e">
        <f t="shared" ref="AL183" ca="1" si="1321">IF($AI182&gt;AL182,AL182-AK182,IF($AI182&lt;AK182,0,$AI182-AK182))</f>
        <v>#N/A</v>
      </c>
      <c r="AM183" s="84" t="e">
        <f t="shared" ref="AM183" ca="1" si="1322">IF($AI182&gt;AM182,AM182-AL182,IF($AI182&lt;AL182,0,$AI182-AL182))</f>
        <v>#N/A</v>
      </c>
      <c r="AN183" s="84" t="e">
        <f t="shared" ref="AN183" ca="1" si="1323">IF($AI182&gt;AN182,AN182-AM182,IF($AI182&lt;AM182,0,$AI182-AM182))</f>
        <v>#N/A</v>
      </c>
      <c r="AO183" s="84" t="e">
        <f t="shared" ref="AO183" ca="1" si="1324">AO182*AJ183</f>
        <v>#N/A</v>
      </c>
      <c r="AP183" s="84" t="e">
        <f t="shared" ref="AP183" ca="1" si="1325">AP182*AK183</f>
        <v>#N/A</v>
      </c>
      <c r="AQ183" s="84" t="e">
        <f t="shared" ref="AQ183" ca="1" si="1326">AQ182*AL183</f>
        <v>#N/A</v>
      </c>
      <c r="AR183" s="84" t="e">
        <f t="shared" ref="AR183" ca="1" si="1327">AR182*AM183</f>
        <v>#N/A</v>
      </c>
      <c r="AS183" s="84" t="e">
        <f t="shared" ref="AS183" ca="1" si="1328">AS182*AN183</f>
        <v>#N/A</v>
      </c>
      <c r="AT183" s="117" t="e">
        <f ca="1">ROUND(($AH182-$AG182+1),0)*(AT182/365)*$H$78</f>
        <v>#VALUE!</v>
      </c>
      <c r="AU183" s="115" t="e">
        <f ca="1">ROUND(($AH182-$AG182),0)*(AU182/365)*$AW$65*$H$78</f>
        <v>#VALUE!</v>
      </c>
      <c r="AV183" s="115" t="e">
        <f ca="1">ROUND(($AH182-$AG182),0)*(AV182/365)*$AX$65*$H$78</f>
        <v>#VALUE!</v>
      </c>
      <c r="AW183" s="115" t="e">
        <f t="shared" ref="AW183" ca="1" si="1329">AW182*$AI182*$AW$65</f>
        <v>#N/A</v>
      </c>
      <c r="AX183" s="115" t="e">
        <f t="shared" ref="AX183" ca="1" si="1330">AX182*$AI182*$AX$65</f>
        <v>#N/A</v>
      </c>
      <c r="AY183" s="115" t="e">
        <f t="shared" ref="AY183" ca="1" si="1331">AY182*AJ183</f>
        <v>#N/A</v>
      </c>
      <c r="AZ183" s="115" t="e">
        <f t="shared" ref="AZ183" ca="1" si="1332">AZ182*AK183</f>
        <v>#N/A</v>
      </c>
      <c r="BA183" s="115" t="e">
        <f t="shared" ref="BA183" ca="1" si="1333">BA182*AL183</f>
        <v>#N/A</v>
      </c>
      <c r="BB183" s="115" t="e">
        <f t="shared" ref="BB183" ca="1" si="1334">BB182*AM183</f>
        <v>#N/A</v>
      </c>
      <c r="BC183" s="115" t="e">
        <f t="shared" ref="BC183" ca="1" si="1335">BC182*AN183</f>
        <v>#N/A</v>
      </c>
      <c r="BD183" s="117" t="e">
        <f ca="1">ROUND(($AH182-$AG182),0)*(BD182/365)*$H$78</f>
        <v>#VALUE!</v>
      </c>
      <c r="BE183" s="117" t="e">
        <f ca="1">ROUND(($AH182-$AG182),0)*(BE182/365)*$AW$65*$H$78</f>
        <v>#VALUE!</v>
      </c>
      <c r="BF183" s="117" t="e">
        <f ca="1">ROUND(($AH182-$AG182),0)*(BF182/365)*$AX$65*$H$78</f>
        <v>#VALUE!</v>
      </c>
      <c r="BG183" s="115" t="e">
        <f t="shared" ref="BG183" ca="1" si="1336">BG182*$AI182*$AW$65</f>
        <v>#N/A</v>
      </c>
      <c r="BH183" s="115" t="e">
        <f t="shared" ref="BH183" ca="1" si="1337">BH182*$AI182*$AX$65</f>
        <v>#N/A</v>
      </c>
      <c r="BI183" t="e">
        <f t="shared" ref="BI183" ca="1" si="1338">$AI182*BI182*$BI$65</f>
        <v>#VALUE!</v>
      </c>
      <c r="BJ183" t="e">
        <f t="shared" ref="BJ183" ca="1" si="1339">$AI182*BJ182*$BJ$65</f>
        <v>#VALUE!</v>
      </c>
      <c r="BK183" t="e">
        <f t="shared" ref="BK183" ca="1" si="1340">IF(AF182&gt;2019,$AI182*BK182*$BK$65,$AI182*BK182*1)</f>
        <v>#VALUE!</v>
      </c>
      <c r="BM183" s="115">
        <f t="shared" ref="BM183" ca="1" si="1341">IFERROR(SUM(AO183:AS183,AY183:BC183),0)</f>
        <v>0</v>
      </c>
      <c r="BN183" s="115">
        <f t="shared" ref="BN183" ca="1" si="1342">IFERROR(SUM(AW183,BG183),0)</f>
        <v>0</v>
      </c>
      <c r="BO183" s="115">
        <f t="shared" ref="BO183" ca="1" si="1343">IFERROR(SUM(AX183,BH183),0)</f>
        <v>0</v>
      </c>
      <c r="BP183" s="115">
        <f t="shared" ref="BP183" ca="1" si="1344">IFERROR(SUM(AT183:AV183,BD183:BF183),0)</f>
        <v>0</v>
      </c>
      <c r="BQ183" s="115">
        <f t="shared" ref="BQ183" ca="1" si="1345">IFERROR(SUM(BI183:BK183),0)</f>
        <v>0</v>
      </c>
    </row>
    <row r="184" spans="1:69" ht="15" thickTop="1" x14ac:dyDescent="0.3">
      <c r="A184" s="128"/>
      <c r="B184" s="128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  <c r="Y184" s="128"/>
      <c r="Z184" s="128"/>
      <c r="AA184" s="128"/>
      <c r="AB184" s="128"/>
      <c r="AC184" s="128"/>
      <c r="AD184" s="96"/>
      <c r="AF184" s="89" t="str">
        <f t="shared" ref="AF184" si="1346">IF($AF$66&gt;2,AF182+1,"")</f>
        <v/>
      </c>
      <c r="AG184" s="90" t="str">
        <f t="shared" ref="AG184" si="1347">IF(AF184="","",CONCATENATE("01/01/",AF184))</f>
        <v/>
      </c>
      <c r="AH184" s="102" t="str">
        <f>IF(AF186="",IF(AF184="","",$L$30),(CONCATENATE("31/12/",AF184)))</f>
        <v/>
      </c>
      <c r="AI184" s="92" t="str">
        <f>IF(AF184&lt;&gt;"",$K$78/($L$30-$J$30)*(AH184-AG184),"")</f>
        <v/>
      </c>
      <c r="AJ184" s="100" t="e">
        <f ca="1">IF($AB$178=1,IF($J$78&gt;6,ROUND(VLOOKUP($AE$178,INDIRECT(VLOOKUP($AF184,$AG$22:$AI$62,3,0),1),2,0)/365*($AH184-$AG184+1)/6*$J$78,0),ROUND(VLOOKUP($AE$178,INDIRECT(VLOOKUP($AF184,$AG$22:$AI$62,3,0),1),2,0)/365*($AH184-$AG184+1),0)),ROUND(VLOOKUP($AE$178,INDIRECT(VLOOKUP($AF184,$AG$22:$AI$62,3,0),1),2,0)/365*($AH184-$AG184+1),0)*$H$78)</f>
        <v>#N/A</v>
      </c>
      <c r="AK184" s="100" t="e">
        <f ca="1">IF($AB$178=1,IF($J$78&gt;6,ROUND(VLOOKUP($AE$178,INDIRECT(VLOOKUP($AF184,$AG$22:$AI$62,3,0),1),3,0)/365*($AH184-$AG184+1)/6*$J$78,0),ROUND(VLOOKUP($AE$178,INDIRECT(VLOOKUP($AF184,$AG$22:$AI$62,3,0),1),3,0)/365*($AH184-$AG184+1),0)),ROUND(VLOOKUP($AE$178,INDIRECT(VLOOKUP($AF184,$AG$22:$AI$62,3,0),1),3,0)/365*($AH184-$AG184+1),0)*$H$78)</f>
        <v>#N/A</v>
      </c>
      <c r="AL184" s="100" t="e">
        <f ca="1">IF($AB$178=1,IF($J$78&gt;6,ROUND(VLOOKUP($AE$178,INDIRECT(VLOOKUP($AF184,$AG$22:$AI$62,3,0),1),4,0)/365*($AH184-$AG184+1)/6*$J$78,0),ROUND(VLOOKUP($AE$178,INDIRECT(VLOOKUP($AF184,$AG$22:$AI$62,3,0),1),4,0)/365*($AH184-$AG184+1),0)),ROUND(VLOOKUP($AE$178,INDIRECT(VLOOKUP($AF184,$AG$22:$AI$62,3,0),1),4,0)/365*($AH184-$AG184+1),0)*$H$78)</f>
        <v>#N/A</v>
      </c>
      <c r="AM184" s="100" t="e">
        <f ca="1">IF($AB$178=1,IF($J$78&gt;6,ROUND(VLOOKUP($AE$178,INDIRECT(VLOOKUP($AF184,$AG$22:$AI$62,3,0),1),5,0)/365*($AH184-$AG184+1)/6*$J$78,0),ROUND(VLOOKUP($AE$178,INDIRECT(VLOOKUP($AF184,$AG$22:$AI$62,3,0),1),5,0)/365*($AH184-$AG184+1),0)),ROUND(VLOOKUP($AE$178,INDIRECT(VLOOKUP($AF184,$AG$22:$AI$62,3,0),1),5,0)/365*($AH184-$AG184+1),0)*$H$78)</f>
        <v>#N/A</v>
      </c>
      <c r="AN184" s="100" t="e">
        <f ca="1">IF($AB$178=1,IF($J$78&gt;6,ROUND(VLOOKUP($AE$178,INDIRECT(VLOOKUP($AF184,$AG$22:$AI$62,3,0),1),6,0)/365*($AH184-$AG184+1)/6*$J$78,0),ROUND(VLOOKUP($AE$178,INDIRECT(VLOOKUP($AF184,$AG$22:$AI$62,3,0),1),6,0)/365*($AH184-$AG184+1),0)),ROUND(VLOOKUP($AE$178,INDIRECT(VLOOKUP($AF184,$AG$22:$AI$62,3,0),1),6,0)/365*($AH184-$AG184+1),0)*$H$78)</f>
        <v>#N/A</v>
      </c>
      <c r="AO184" s="100" t="e">
        <f ca="1">VLOOKUP($AE$178,INDIRECT(VLOOKUP(AF184,$AG$22:$AI$62,3,0),1),7,0)</f>
        <v>#N/A</v>
      </c>
      <c r="AP184" s="100" t="e">
        <f ca="1">VLOOKUP($AE$178,INDIRECT(VLOOKUP(AF184,$AG$22:$AI$62,3,0),1),8,0)</f>
        <v>#N/A</v>
      </c>
      <c r="AQ184" s="100" t="e">
        <f ca="1">VLOOKUP($AE$178,INDIRECT(VLOOKUP(AF184,$AG$22:$AI$62,3,0),1),9,0)</f>
        <v>#N/A</v>
      </c>
      <c r="AR184" s="100" t="e">
        <f ca="1">VLOOKUP($AE$178,INDIRECT(VLOOKUP(AF184,$AG$22:$AI$62,3,0),1),10,0)</f>
        <v>#N/A</v>
      </c>
      <c r="AS184" s="100" t="e">
        <f ca="1">VLOOKUP($AE$178,INDIRECT(VLOOKUP(AF184,$AG$22:$AI$62,3,0),1),11,0)</f>
        <v>#N/A</v>
      </c>
      <c r="AT184" s="100" t="e">
        <f ca="1">VLOOKUP($AE$178,INDIRECT(VLOOKUP(AF184,$AG$22:$AI$62,3,0),1),12,0)</f>
        <v>#N/A</v>
      </c>
      <c r="AU184" s="100" t="e">
        <f ca="1">VLOOKUP($AE$178,INDIRECT(VLOOKUP(AF184,$AG$22:$AI$62,3,0),1),13,0)</f>
        <v>#N/A</v>
      </c>
      <c r="AV184" s="100" t="e">
        <f ca="1">VLOOKUP($AE$178,INDIRECT(VLOOKUP(AF184,$AG$22:$AI$62,3,0),1),14,0)</f>
        <v>#N/A</v>
      </c>
      <c r="AW184" s="100" t="e">
        <f ca="1">VLOOKUP($AE$178,INDIRECT(VLOOKUP(AF184,$AG$22:$AI$62,3,0),1),15,0)</f>
        <v>#N/A</v>
      </c>
      <c r="AX184" s="100" t="e">
        <f ca="1">VLOOKUP($AE$178,INDIRECT(VLOOKUP(AF184,$AG$22:$AI$62,3,0),1),16,0)</f>
        <v>#N/A</v>
      </c>
      <c r="AY184" s="100" t="e">
        <f ca="1">VLOOKUP($AE$178,INDIRECT(VLOOKUP(AF184,$AG$22:$AI$62,3,0),1),17,0)</f>
        <v>#N/A</v>
      </c>
      <c r="AZ184" s="100" t="e">
        <f ca="1">VLOOKUP($AE$178,INDIRECT(VLOOKUP(AF184,$AG$22:$AI$62,3,0),1),18,0)</f>
        <v>#N/A</v>
      </c>
      <c r="BA184" s="100" t="e">
        <f ca="1">VLOOKUP($AE$178,INDIRECT(VLOOKUP(AF184,$AG$22:$AI$62,3,0),1),19,0)</f>
        <v>#N/A</v>
      </c>
      <c r="BB184" s="100" t="e">
        <f ca="1">VLOOKUP($AE$178,INDIRECT(VLOOKUP(AF184,$AG$22:$AI$62,3,0),1),20,0)</f>
        <v>#N/A</v>
      </c>
      <c r="BC184" s="100" t="e">
        <f ca="1">VLOOKUP($AE$178,INDIRECT(VLOOKUP(AF184,$AG$22:$AI$62,3,0),1),21,0)</f>
        <v>#N/A</v>
      </c>
      <c r="BD184" s="100" t="e">
        <f ca="1">VLOOKUP($AE$178,INDIRECT(VLOOKUP(AF184,$AG$22:$AI$62,3,0),1),22,0)</f>
        <v>#N/A</v>
      </c>
      <c r="BE184" s="100" t="e">
        <f ca="1">VLOOKUP($AE$178,INDIRECT(VLOOKUP(AF184,$AG$22:$AI$62,3,0),1),23,0)</f>
        <v>#N/A</v>
      </c>
      <c r="BF184" s="100" t="e">
        <f ca="1">VLOOKUP($AE$178,INDIRECT(VLOOKUP(AF184,$AG$22:$AI$62,3,0),1),24,0)</f>
        <v>#N/A</v>
      </c>
      <c r="BG184" s="100" t="e">
        <f ca="1">VLOOKUP($AE$178,INDIRECT(VLOOKUP(AF184,$AG$22:$AI$62,3,0),1),25,0)</f>
        <v>#N/A</v>
      </c>
      <c r="BH184" s="100" t="e">
        <f ca="1">VLOOKUP($AE$178,INDIRECT(VLOOKUP(AF184,$AG$22:$AI$62,3,0),1),26,0)</f>
        <v>#N/A</v>
      </c>
      <c r="BI184" s="100" t="e">
        <f ca="1">VLOOKUP($AE$178,INDIRECT(VLOOKUP(AF184,$AG$22:$AI$62,3,0),1),27,0)</f>
        <v>#N/A</v>
      </c>
      <c r="BJ184" s="100" t="e">
        <f ca="1">VLOOKUP($AE$178,INDIRECT(VLOOKUP(AF184,$AG$22:$AI$62,3,0),1),28,0)</f>
        <v>#N/A</v>
      </c>
      <c r="BK184" s="100" t="e">
        <f ca="1">VLOOKUP($AE$178,INDIRECT(VLOOKUP(AF184,$AG$22:$AI$62,3,0),1),29,0)</f>
        <v>#N/A</v>
      </c>
    </row>
    <row r="185" spans="1:69" x14ac:dyDescent="0.3">
      <c r="A185" s="128"/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  <c r="AA185" s="128"/>
      <c r="AB185" s="128"/>
      <c r="AC185" s="128"/>
      <c r="AF185" s="89"/>
      <c r="AG185" s="90"/>
      <c r="AH185" s="102"/>
      <c r="AI185" s="92"/>
      <c r="AJ185" t="e">
        <f t="shared" ref="AJ185" ca="1" si="1348">IF(AI184&gt;AJ184,AJ184,AI184)</f>
        <v>#N/A</v>
      </c>
      <c r="AK185" s="84" t="e">
        <f t="shared" ref="AK185" ca="1" si="1349">IF($AI184&gt;AK184,AK184-AJ184,IF($AI184&lt;AJ184,0,$AI184-AJ184))</f>
        <v>#N/A</v>
      </c>
      <c r="AL185" s="84" t="e">
        <f t="shared" ref="AL185" ca="1" si="1350">IF($AI184&gt;AL184,AL184-AK184,IF($AI184&lt;AK184,0,$AI184-AK184))</f>
        <v>#N/A</v>
      </c>
      <c r="AM185" s="84" t="e">
        <f t="shared" ref="AM185" ca="1" si="1351">IF($AI184&gt;AM184,AM184-AL184,IF($AI184&lt;AL184,0,$AI184-AL184))</f>
        <v>#N/A</v>
      </c>
      <c r="AN185" s="84" t="e">
        <f t="shared" ref="AN185" ca="1" si="1352">IF($AI184&gt;AN184,AN184-AM184,IF($AI184&lt;AM184,0,$AI184-AM184))</f>
        <v>#N/A</v>
      </c>
      <c r="AO185" s="84" t="e">
        <f t="shared" ref="AO185" ca="1" si="1353">AO184*AJ185</f>
        <v>#N/A</v>
      </c>
      <c r="AP185" s="84" t="e">
        <f t="shared" ref="AP185" ca="1" si="1354">AP184*AK185</f>
        <v>#N/A</v>
      </c>
      <c r="AQ185" s="84" t="e">
        <f t="shared" ref="AQ185" ca="1" si="1355">AQ184*AL185</f>
        <v>#N/A</v>
      </c>
      <c r="AR185" s="84" t="e">
        <f t="shared" ref="AR185" ca="1" si="1356">AR184*AM185</f>
        <v>#N/A</v>
      </c>
      <c r="AS185" s="84" t="e">
        <f t="shared" ref="AS185" ca="1" si="1357">AS184*AN185</f>
        <v>#N/A</v>
      </c>
      <c r="AT185" s="117" t="e">
        <f ca="1">ROUND(($AH184-$AG184+1),0)*(AT184/365)*$H$78</f>
        <v>#VALUE!</v>
      </c>
      <c r="AU185" s="115" t="e">
        <f ca="1">ROUND(($AH184-$AG184),0)*(AU184/365)*$AW$65*$H$78</f>
        <v>#VALUE!</v>
      </c>
      <c r="AV185" s="115" t="e">
        <f ca="1">ROUND(($AH184-$AG184),0)*(AV184/365)*$AX$65*$H$78</f>
        <v>#VALUE!</v>
      </c>
      <c r="AW185" s="115" t="e">
        <f t="shared" ref="AW185" ca="1" si="1358">AW184*$AI184*$AW$65</f>
        <v>#N/A</v>
      </c>
      <c r="AX185" s="115" t="e">
        <f t="shared" ref="AX185" ca="1" si="1359">AX184*$AI184*$AX$65</f>
        <v>#N/A</v>
      </c>
      <c r="AY185" s="115" t="e">
        <f t="shared" ref="AY185" ca="1" si="1360">AY184*AJ185</f>
        <v>#N/A</v>
      </c>
      <c r="AZ185" s="115" t="e">
        <f t="shared" ref="AZ185" ca="1" si="1361">AZ184*AK185</f>
        <v>#N/A</v>
      </c>
      <c r="BA185" s="115" t="e">
        <f t="shared" ref="BA185" ca="1" si="1362">BA184*AL185</f>
        <v>#N/A</v>
      </c>
      <c r="BB185" s="115" t="e">
        <f t="shared" ref="BB185" ca="1" si="1363">BB184*AM185</f>
        <v>#N/A</v>
      </c>
      <c r="BC185" s="115" t="e">
        <f t="shared" ref="BC185" ca="1" si="1364">BC184*AN185</f>
        <v>#N/A</v>
      </c>
      <c r="BD185" s="117" t="e">
        <f ca="1">ROUND(($AH184-$AG184),0)*(BD184/365)*$H$78</f>
        <v>#VALUE!</v>
      </c>
      <c r="BE185" s="117" t="e">
        <f ca="1">ROUND(($AH184-$AG184),0)*(BE184/365)*$AW$65*$H$78</f>
        <v>#VALUE!</v>
      </c>
      <c r="BF185" s="117" t="e">
        <f ca="1">ROUND(($AH184-$AG184),0)*(BF184/365)*$AX$65*$H$78</f>
        <v>#VALUE!</v>
      </c>
      <c r="BG185" s="115" t="e">
        <f t="shared" ref="BG185" ca="1" si="1365">BG184*$AI184*$AW$65</f>
        <v>#N/A</v>
      </c>
      <c r="BH185" s="115" t="e">
        <f t="shared" ref="BH185" ca="1" si="1366">BH184*$AI184*$AX$65</f>
        <v>#N/A</v>
      </c>
      <c r="BI185" t="e">
        <f t="shared" ref="BI185" ca="1" si="1367">$AI184*BI184*$BI$65</f>
        <v>#VALUE!</v>
      </c>
      <c r="BJ185" t="e">
        <f t="shared" ref="BJ185" ca="1" si="1368">$AI184*BJ184*$BJ$65</f>
        <v>#VALUE!</v>
      </c>
      <c r="BK185" t="e">
        <f t="shared" ref="BK185" ca="1" si="1369">IF(AF184&gt;2019,$AI184*BK184*$BK$65,$AI184*BK184*1)</f>
        <v>#VALUE!</v>
      </c>
      <c r="BM185" s="115">
        <f t="shared" ref="BM185" ca="1" si="1370">IFERROR(SUM(AO185:AS185,AY185:BC185),0)</f>
        <v>0</v>
      </c>
      <c r="BN185" s="115">
        <f t="shared" ref="BN185" ca="1" si="1371">IFERROR(SUM(AW185,BG185),0)</f>
        <v>0</v>
      </c>
      <c r="BO185" s="115">
        <f t="shared" ref="BO185" ca="1" si="1372">IFERROR(SUM(AX185,BH185),0)</f>
        <v>0</v>
      </c>
      <c r="BP185" s="115">
        <f t="shared" ref="BP185" ca="1" si="1373">IFERROR(SUM(AT185:AV185,BD185:BF185),0)</f>
        <v>0</v>
      </c>
      <c r="BQ185" s="115">
        <f t="shared" ref="BQ185" ca="1" si="1374">IFERROR(SUM(BI185:BK185),0)</f>
        <v>0</v>
      </c>
    </row>
    <row r="186" spans="1:69" x14ac:dyDescent="0.3">
      <c r="A186" s="128"/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  <c r="AA186" s="128"/>
      <c r="AB186" s="128"/>
      <c r="AC186" s="128"/>
      <c r="AF186" s="89" t="str">
        <f t="shared" ref="AF186" si="1375">IF($AF$66&gt;3,AF184+1,"")</f>
        <v/>
      </c>
      <c r="AG186" s="90" t="str">
        <f t="shared" ref="AG186" si="1376">IF(AF186="","",CONCATENATE("01/01/",AF186))</f>
        <v/>
      </c>
      <c r="AH186" s="102" t="str">
        <f>IF(AF188="",IF(AF186="","",$L$30),(CONCATENATE("31/12/",AF186)))</f>
        <v/>
      </c>
      <c r="AI186" s="92" t="str">
        <f>IF(AF186&lt;&gt;"",$K$78/($L$30-$J$30)*(AH186-AG186),"")</f>
        <v/>
      </c>
      <c r="AJ186" s="100" t="e">
        <f ca="1">IF($AB$178=1,IF($J$78&gt;6,ROUND(VLOOKUP($AE$178,INDIRECT(VLOOKUP($AF186,$AG$22:$AI$62,3,0),1),2,0)/365*($AH186-$AG186+1)/6*$J$78,0),ROUND(VLOOKUP($AE$178,INDIRECT(VLOOKUP($AF186,$AG$22:$AI$62,3,0),1),2,0)/365*($AH186-$AG186+1),0)),ROUND(VLOOKUP($AE$178,INDIRECT(VLOOKUP($AF186,$AG$22:$AI$62,3,0),1),2,0)/365*($AH186-$AG186+1),0)*$H$78)</f>
        <v>#N/A</v>
      </c>
      <c r="AK186" s="100" t="e">
        <f ca="1">IF($AB$178=1,IF($J$78&gt;6,ROUND(VLOOKUP($AE$178,INDIRECT(VLOOKUP($AF186,$AG$22:$AI$62,3,0),1),3,0)/365*($AH186-$AG186+1)/6*$J$78,0),ROUND(VLOOKUP($AE$178,INDIRECT(VLOOKUP($AF186,$AG$22:$AI$62,3,0),1),3,0)/365*($AH186-$AG186+1),0)),ROUND(VLOOKUP($AE$178,INDIRECT(VLOOKUP($AF186,$AG$22:$AI$62,3,0),1),3,0)/365*($AH186-$AG186+1),0)*$H$78)</f>
        <v>#N/A</v>
      </c>
      <c r="AL186" s="100" t="e">
        <f ca="1">IF($AB$178=1,IF($J$78&gt;6,ROUND(VLOOKUP($AE$178,INDIRECT(VLOOKUP($AF186,$AG$22:$AI$62,3,0),1),4,0)/365*($AH186-$AG186+1)/6*$J$78,0),ROUND(VLOOKUP($AE$178,INDIRECT(VLOOKUP($AF186,$AG$22:$AI$62,3,0),1),4,0)/365*($AH186-$AG186+1),0)),ROUND(VLOOKUP($AE$178,INDIRECT(VLOOKUP($AF186,$AG$22:$AI$62,3,0),1),4,0)/365*($AH186-$AG186+1),0)*$H$78)</f>
        <v>#N/A</v>
      </c>
      <c r="AM186" s="100" t="e">
        <f ca="1">IF($AB$178=1,IF($J$78&gt;6,ROUND(VLOOKUP($AE$178,INDIRECT(VLOOKUP($AF186,$AG$22:$AI$62,3,0),1),5,0)/365*($AH186-$AG186+1)/6*$J$78,0),ROUND(VLOOKUP($AE$178,INDIRECT(VLOOKUP($AF186,$AG$22:$AI$62,3,0),1),5,0)/365*($AH186-$AG186+1),0)),ROUND(VLOOKUP($AE$178,INDIRECT(VLOOKUP($AF186,$AG$22:$AI$62,3,0),1),5,0)/365*($AH186-$AG186+1),0)*$H$78)</f>
        <v>#N/A</v>
      </c>
      <c r="AN186" s="100" t="e">
        <f ca="1">IF($AB$178=1,IF($J$78&gt;6,ROUND(VLOOKUP($AE$178,INDIRECT(VLOOKUP($AF186,$AG$22:$AI$62,3,0),1),6,0)/365*($AH186-$AG186+1)/6*$J$78,0),ROUND(VLOOKUP($AE$178,INDIRECT(VLOOKUP($AF186,$AG$22:$AI$62,3,0),1),6,0)/365*($AH186-$AG186+1),0)),ROUND(VLOOKUP($AE$178,INDIRECT(VLOOKUP($AF186,$AG$22:$AI$62,3,0),1),6,0)/365*($AH186-$AG186+1),0)*$H$78)</f>
        <v>#N/A</v>
      </c>
      <c r="AO186" s="100" t="e">
        <f ca="1">VLOOKUP($AE$178,INDIRECT(VLOOKUP(AF186,$AG$22:$AI$62,3,0),1),7,0)</f>
        <v>#N/A</v>
      </c>
      <c r="AP186" s="100" t="e">
        <f ca="1">VLOOKUP($AE$178,INDIRECT(VLOOKUP(AF186,$AG$22:$AI$62,3,0),1),8,0)</f>
        <v>#N/A</v>
      </c>
      <c r="AQ186" s="100" t="e">
        <f ca="1">VLOOKUP($AE$178,INDIRECT(VLOOKUP(AF186,$AG$22:$AI$62,3,0),1),9,0)</f>
        <v>#N/A</v>
      </c>
      <c r="AR186" s="100" t="e">
        <f ca="1">VLOOKUP($AE$178,INDIRECT(VLOOKUP(AF186,$AG$22:$AI$62,3,0),1),10,0)</f>
        <v>#N/A</v>
      </c>
      <c r="AS186" s="100" t="e">
        <f ca="1">VLOOKUP($AE$178,INDIRECT(VLOOKUP(AF186,$AG$22:$AI$62,3,0),1),11,0)</f>
        <v>#N/A</v>
      </c>
      <c r="AT186" s="100" t="e">
        <f ca="1">VLOOKUP($AE$178,INDIRECT(VLOOKUP(AF186,$AG$22:$AI$62,3,0),1),12,0)</f>
        <v>#N/A</v>
      </c>
      <c r="AU186" s="100" t="e">
        <f ca="1">VLOOKUP($AE$178,INDIRECT(VLOOKUP(AF186,$AG$22:$AI$62,3,0),1),13,0)</f>
        <v>#N/A</v>
      </c>
      <c r="AV186" s="100" t="e">
        <f ca="1">VLOOKUP($AE$178,INDIRECT(VLOOKUP(AF186,$AG$22:$AI$62,3,0),1),14,0)</f>
        <v>#N/A</v>
      </c>
      <c r="AW186" s="100" t="e">
        <f ca="1">VLOOKUP($AE$178,INDIRECT(VLOOKUP(AF186,$AG$22:$AI$62,3,0),1),15,0)</f>
        <v>#N/A</v>
      </c>
      <c r="AX186" s="100" t="e">
        <f ca="1">VLOOKUP($AE$178,INDIRECT(VLOOKUP(AF186,$AG$22:$AI$62,3,0),1),16,0)</f>
        <v>#N/A</v>
      </c>
      <c r="AY186" s="100" t="e">
        <f ca="1">VLOOKUP($AE$178,INDIRECT(VLOOKUP(AF186,$AG$22:$AI$62,3,0),1),17,0)</f>
        <v>#N/A</v>
      </c>
      <c r="AZ186" s="100" t="e">
        <f ca="1">VLOOKUP($AE$178,INDIRECT(VLOOKUP(AF186,$AG$22:$AI$62,3,0),1),18,0)</f>
        <v>#N/A</v>
      </c>
      <c r="BA186" s="100" t="e">
        <f ca="1">VLOOKUP($AE$178,INDIRECT(VLOOKUP(AF186,$AG$22:$AI$62,3,0),1),19,0)</f>
        <v>#N/A</v>
      </c>
      <c r="BB186" s="100" t="e">
        <f ca="1">VLOOKUP($AE$178,INDIRECT(VLOOKUP(AF186,$AG$22:$AI$62,3,0),1),20,0)</f>
        <v>#N/A</v>
      </c>
      <c r="BC186" s="100" t="e">
        <f ca="1">VLOOKUP($AE$178,INDIRECT(VLOOKUP(AF186,$AG$22:$AI$62,3,0),1),21,0)</f>
        <v>#N/A</v>
      </c>
      <c r="BD186" s="100" t="e">
        <f ca="1">VLOOKUP($AE$178,INDIRECT(VLOOKUP(AF186,$AG$22:$AI$62,3,0),1),22,0)</f>
        <v>#N/A</v>
      </c>
      <c r="BE186" s="100" t="e">
        <f ca="1">VLOOKUP($AE$178,INDIRECT(VLOOKUP(AF186,$AG$22:$AI$62,3,0),1),23,0)</f>
        <v>#N/A</v>
      </c>
      <c r="BF186" s="100" t="e">
        <f ca="1">VLOOKUP($AE$178,INDIRECT(VLOOKUP(AF186,$AG$22:$AI$62,3,0),1),24,0)</f>
        <v>#N/A</v>
      </c>
      <c r="BG186" s="100" t="e">
        <f ca="1">VLOOKUP($AE$178,INDIRECT(VLOOKUP(AF186,$AG$22:$AI$62,3,0),1),25,0)</f>
        <v>#N/A</v>
      </c>
      <c r="BH186" s="100" t="e">
        <f ca="1">VLOOKUP($AE$178,INDIRECT(VLOOKUP(AF186,$AG$22:$AI$62,3,0),1),26,0)</f>
        <v>#N/A</v>
      </c>
      <c r="BI186" s="100" t="e">
        <f ca="1">VLOOKUP($AE$178,INDIRECT(VLOOKUP(AF186,$AG$22:$AI$62,3,0),1),27,0)</f>
        <v>#N/A</v>
      </c>
      <c r="BJ186" s="100" t="e">
        <f ca="1">VLOOKUP($AE$178,INDIRECT(VLOOKUP(AF186,$AG$22:$AI$62,3,0),1),28,0)</f>
        <v>#N/A</v>
      </c>
      <c r="BK186" s="100" t="e">
        <f ca="1">VLOOKUP($AE$178,INDIRECT(VLOOKUP(AF186,$AG$22:$AI$62,3,0),1),29,0)</f>
        <v>#N/A</v>
      </c>
    </row>
    <row r="187" spans="1:69" x14ac:dyDescent="0.3">
      <c r="A187" s="128"/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  <c r="AA187" s="128"/>
      <c r="AB187" s="128"/>
      <c r="AC187" s="128"/>
      <c r="AF187" s="89"/>
      <c r="AG187" s="90"/>
      <c r="AH187" s="102"/>
      <c r="AI187" s="92"/>
      <c r="AJ187" t="e">
        <f t="shared" ref="AJ187" ca="1" si="1377">IF(AI186&gt;AJ186,AJ186,AI186)</f>
        <v>#N/A</v>
      </c>
      <c r="AK187" s="84" t="e">
        <f t="shared" ref="AK187" ca="1" si="1378">IF($AI186&gt;AK186,AK186-AJ186,IF($AI186&lt;AJ186,0,$AI186-AJ186))</f>
        <v>#N/A</v>
      </c>
      <c r="AL187" s="84" t="e">
        <f t="shared" ref="AL187" ca="1" si="1379">IF($AI186&gt;AL186,AL186-AK186,IF($AI186&lt;AK186,0,$AI186-AK186))</f>
        <v>#N/A</v>
      </c>
      <c r="AM187" s="84" t="e">
        <f t="shared" ref="AM187" ca="1" si="1380">IF($AI186&gt;AM186,AM186-AL186,IF($AI186&lt;AL186,0,$AI186-AL186))</f>
        <v>#N/A</v>
      </c>
      <c r="AN187" s="84" t="e">
        <f t="shared" ref="AN187" ca="1" si="1381">IF($AI186&gt;AN186,AN186-AM186,IF($AI186&lt;AM186,0,$AI186-AM186))</f>
        <v>#N/A</v>
      </c>
      <c r="AO187" s="84" t="e">
        <f t="shared" ref="AO187" ca="1" si="1382">AO186*AJ187</f>
        <v>#N/A</v>
      </c>
      <c r="AP187" s="84" t="e">
        <f t="shared" ref="AP187" ca="1" si="1383">AP186*AK187</f>
        <v>#N/A</v>
      </c>
      <c r="AQ187" s="84" t="e">
        <f t="shared" ref="AQ187" ca="1" si="1384">AQ186*AL187</f>
        <v>#N/A</v>
      </c>
      <c r="AR187" s="84" t="e">
        <f t="shared" ref="AR187" ca="1" si="1385">AR186*AM187</f>
        <v>#N/A</v>
      </c>
      <c r="AS187" s="84" t="e">
        <f t="shared" ref="AS187" ca="1" si="1386">AS186*AN187</f>
        <v>#N/A</v>
      </c>
      <c r="AT187" s="117" t="e">
        <f ca="1">ROUND(($AH186-$AG186+1),0)*(AT186/365)*$H$78</f>
        <v>#VALUE!</v>
      </c>
      <c r="AU187" s="115" t="e">
        <f ca="1">ROUND(($AH186-$AG186),0)*(AU186/365)*$AW$65*$H$78</f>
        <v>#VALUE!</v>
      </c>
      <c r="AV187" s="115" t="e">
        <f ca="1">ROUND(($AH186-$AG186),0)*(AV186/365)*$AX$65*$H$78</f>
        <v>#VALUE!</v>
      </c>
      <c r="AW187" s="115" t="e">
        <f t="shared" ref="AW187" ca="1" si="1387">AW186*$AI186*$AW$65</f>
        <v>#N/A</v>
      </c>
      <c r="AX187" s="115" t="e">
        <f t="shared" ref="AX187" ca="1" si="1388">AX186*$AI186*$AX$65</f>
        <v>#N/A</v>
      </c>
      <c r="AY187" s="115" t="e">
        <f t="shared" ref="AY187" ca="1" si="1389">AY186*AJ187</f>
        <v>#N/A</v>
      </c>
      <c r="AZ187" s="115" t="e">
        <f t="shared" ref="AZ187" ca="1" si="1390">AZ186*AK187</f>
        <v>#N/A</v>
      </c>
      <c r="BA187" s="115" t="e">
        <f t="shared" ref="BA187" ca="1" si="1391">BA186*AL187</f>
        <v>#N/A</v>
      </c>
      <c r="BB187" s="115" t="e">
        <f t="shared" ref="BB187" ca="1" si="1392">BB186*AM187</f>
        <v>#N/A</v>
      </c>
      <c r="BC187" s="115" t="e">
        <f t="shared" ref="BC187" ca="1" si="1393">BC186*AN187</f>
        <v>#N/A</v>
      </c>
      <c r="BD187" s="117" t="e">
        <f ca="1">ROUND(($AH186-$AG186),0)*(BD186/365)*$H$78</f>
        <v>#VALUE!</v>
      </c>
      <c r="BE187" s="117" t="e">
        <f ca="1">ROUND(($AH186-$AG186),0)*(BE186/365)*$AW$65*$H$78</f>
        <v>#VALUE!</v>
      </c>
      <c r="BF187" s="117" t="e">
        <f ca="1">ROUND(($AH186-$AG186),0)*(BF186/365)*$AX$65*$H$78</f>
        <v>#VALUE!</v>
      </c>
      <c r="BG187" s="115" t="e">
        <f t="shared" ref="BG187" ca="1" si="1394">BG186*$AI186*$AW$65</f>
        <v>#N/A</v>
      </c>
      <c r="BH187" s="115" t="e">
        <f t="shared" ref="BH187" ca="1" si="1395">BH186*$AI186*$AX$65</f>
        <v>#N/A</v>
      </c>
      <c r="BI187" t="e">
        <f t="shared" ref="BI187" ca="1" si="1396">$AI186*BI186*$BI$65</f>
        <v>#VALUE!</v>
      </c>
      <c r="BJ187" t="e">
        <f t="shared" ref="BJ187" ca="1" si="1397">$AI186*BJ186*$BJ$65</f>
        <v>#VALUE!</v>
      </c>
      <c r="BK187" t="e">
        <f t="shared" ref="BK187" ca="1" si="1398">IF(AF186&gt;2019,$AI186*BK186*$BK$65,$AI186*BK186*1)</f>
        <v>#VALUE!</v>
      </c>
      <c r="BM187" s="115">
        <f t="shared" ref="BM187" ca="1" si="1399">IFERROR(SUM(AO187:AS187,AY187:BC187),0)</f>
        <v>0</v>
      </c>
      <c r="BN187" s="115">
        <f t="shared" ref="BN187" ca="1" si="1400">IFERROR(SUM(AW187,BG187),0)</f>
        <v>0</v>
      </c>
      <c r="BO187" s="115">
        <f t="shared" ref="BO187" ca="1" si="1401">IFERROR(SUM(AX187,BH187),0)</f>
        <v>0</v>
      </c>
      <c r="BP187" s="115">
        <f t="shared" ref="BP187" ca="1" si="1402">IFERROR(SUM(AT187:AV187,BD187:BF187),0)</f>
        <v>0</v>
      </c>
      <c r="BQ187" s="115">
        <f t="shared" ref="BQ187" ca="1" si="1403">IFERROR(SUM(BI187:BK187),0)</f>
        <v>0</v>
      </c>
    </row>
    <row r="188" spans="1:69" ht="15" thickBot="1" x14ac:dyDescent="0.35">
      <c r="A188" s="128"/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  <c r="Z188" s="128"/>
      <c r="AA188" s="128"/>
      <c r="AB188" s="128"/>
      <c r="AC188" s="128"/>
      <c r="AF188" s="89"/>
      <c r="AG188" s="90"/>
      <c r="AH188" s="102"/>
      <c r="AI188" s="92"/>
      <c r="AK188" s="84"/>
      <c r="AL188" s="84"/>
      <c r="AM188" s="84"/>
      <c r="AN188" s="84"/>
      <c r="AO188" s="84"/>
      <c r="AP188" s="84"/>
      <c r="AQ188" s="84"/>
      <c r="AR188" s="84"/>
      <c r="AS188" s="84"/>
      <c r="AT188" s="117"/>
      <c r="AU188" s="115"/>
      <c r="AV188" s="115"/>
      <c r="AW188" s="115"/>
      <c r="AX188" s="115"/>
      <c r="AY188" s="115"/>
      <c r="AZ188" s="115"/>
      <c r="BA188" s="115"/>
      <c r="BB188" s="115"/>
      <c r="BC188" s="115"/>
      <c r="BD188" s="117"/>
      <c r="BE188" s="117"/>
      <c r="BF188" s="117"/>
      <c r="BG188" s="115"/>
      <c r="BH188" s="115"/>
      <c r="BM188" s="115"/>
      <c r="BN188" s="115"/>
      <c r="BO188" s="115"/>
      <c r="BP188" s="115"/>
      <c r="BQ188" s="115"/>
    </row>
    <row r="189" spans="1:69" ht="15" thickTop="1" x14ac:dyDescent="0.3">
      <c r="A189" s="128"/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  <c r="Y189" s="128"/>
      <c r="Z189" s="128"/>
      <c r="AA189" s="128"/>
      <c r="AB189" s="128"/>
      <c r="AC189" s="128"/>
      <c r="AD189">
        <f>+I79</f>
        <v>0</v>
      </c>
      <c r="AE189" t="e">
        <f>VLOOKUP(I79,$AD$22:$AE$66,2,0)</f>
        <v>#N/A</v>
      </c>
      <c r="AF189" s="97">
        <f>YEAR($J$30)</f>
        <v>1900</v>
      </c>
      <c r="AG189" s="91">
        <f>$J$30</f>
        <v>0</v>
      </c>
      <c r="AH189" s="101">
        <f>IF(AF191="",$L$30,(CONCATENATE("31/12/",AF189)))</f>
        <v>0</v>
      </c>
      <c r="AI189" s="99" t="e">
        <f>IF(AF189&lt;&gt;"",$K$79/($L$30-$J$30)*(AH189-AG189),"")</f>
        <v>#DIV/0!</v>
      </c>
      <c r="AJ189" s="100" t="e">
        <f ca="1">IF($AB$189=1,IF($J$79&gt;6,ROUND(VLOOKUP($AE$189,INDIRECT(VLOOKUP($AF189,$AG$22:$AI$62,3,0),1),2,0)/365*($AH189-$AG189+1)/6*$J$79,0),ROUND(VLOOKUP($AE$189,INDIRECT(VLOOKUP($AF189,$AG$22:$AI$62,3,0),1),2,0)/365*($AH189-$AG189+1),0)),ROUND(VLOOKUP($AE$189,INDIRECT(VLOOKUP($AF189,$AG$22:$AI$62,3,0),1),2,0)/365*($AH189-$AG189+1),0)*$H$79)</f>
        <v>#N/A</v>
      </c>
      <c r="AK189" s="100" t="e">
        <f ca="1">IF($AB$189=1,IF($J$79&gt;6,ROUND(VLOOKUP($AE$189,INDIRECT(VLOOKUP($AF189,$AG$22:$AI$62,3,0),1),3,0)/365*($AH189-$AG189+1)/6*$J$79,0),ROUND(VLOOKUP($AE$189,INDIRECT(VLOOKUP($AF189,$AG$22:$AI$62,3,0),1),3,0)/365*($AH189-$AG189+1),0)),ROUND(VLOOKUP($AE$189,INDIRECT(VLOOKUP($AF189,$AG$22:$AI$62,3,0),1),3,0)/365*($AH189-$AG189+1),0)*$H$79)</f>
        <v>#N/A</v>
      </c>
      <c r="AL189" s="100" t="e">
        <f ca="1">IF($AB$189=1,IF($J$79&gt;6,ROUND(VLOOKUP($AE$189,INDIRECT(VLOOKUP($AF189,$AG$22:$AI$62,3,0),1),4,0)/365*($AH189-$AG189+1)/6*$J$79,0),ROUND(VLOOKUP($AE$189,INDIRECT(VLOOKUP($AF189,$AG$22:$AI$62,3,0),1),4,0)/365*($AH189-$AG189+1),0)),ROUND(VLOOKUP($AE$189,INDIRECT(VLOOKUP($AF189,$AG$22:$AI$62,3,0),1),4,0)/365*($AH189-$AG189+1),0)*$H$79)</f>
        <v>#N/A</v>
      </c>
      <c r="AM189" s="100" t="e">
        <f ca="1">IF($AB$189=1,IF($J$79&gt;6,ROUND(VLOOKUP($AE$189,INDIRECT(VLOOKUP($AF189,$AG$22:$AI$62,3,0),1),5,0)/365*($AH189-$AG189+1)/6*$J$79,0),ROUND(VLOOKUP($AE$189,INDIRECT(VLOOKUP($AF189,$AG$22:$AI$62,3,0),1),5,0)/365*($AH189-$AG189+1),0)),ROUND(VLOOKUP($AE$189,INDIRECT(VLOOKUP($AF189,$AG$22:$AI$62,3,0),1),5,0)/365*($AH189-$AG189+1),0)*$H$79)</f>
        <v>#N/A</v>
      </c>
      <c r="AN189" s="100" t="e">
        <f ca="1">IF($AB$189=1,IF($J$79&gt;6,ROUND(VLOOKUP($AE$189,INDIRECT(VLOOKUP($AF189,$AG$22:$AI$62,3,0),1),6,0)/365*($AH189-$AG189+1)/6*$J$79,0),ROUND(VLOOKUP($AE$189,INDIRECT(VLOOKUP($AF189,$AG$22:$AI$62,3,0),1),6,0)/365*($AH189-$AG189+1),0)),ROUND(VLOOKUP($AE$189,INDIRECT(VLOOKUP($AF189,$AG$22:$AI$62,3,0),1),6,0)/365*($AH189-$AG189+1),0)*$H$79)</f>
        <v>#N/A</v>
      </c>
      <c r="AO189" s="100" t="e">
        <f ca="1">VLOOKUP($AE$189,INDIRECT(VLOOKUP(AF189,$AG$22:$AI$62,3,0),1),7,0)</f>
        <v>#N/A</v>
      </c>
      <c r="AP189" s="100" t="e">
        <f ca="1">VLOOKUP($AE$189,INDIRECT(VLOOKUP(AF189,$AG$22:$AI$62,3,0),1),8,0)</f>
        <v>#N/A</v>
      </c>
      <c r="AQ189" s="100" t="e">
        <f ca="1">VLOOKUP($AE$189,INDIRECT(VLOOKUP(AF189,$AG$22:$AI$62,3,0),1),9,0)</f>
        <v>#N/A</v>
      </c>
      <c r="AR189" s="100" t="e">
        <f ca="1">VLOOKUP($AE$189,INDIRECT(VLOOKUP(AF189,$AG$22:$AI$62,3,0),1),10,0)</f>
        <v>#N/A</v>
      </c>
      <c r="AS189" s="100" t="e">
        <f ca="1">VLOOKUP($AE$189,INDIRECT(VLOOKUP(AF189,$AG$22:$AI$62,3,0),1),11,0)</f>
        <v>#N/A</v>
      </c>
      <c r="AT189" s="100" t="e">
        <f ca="1">VLOOKUP($AE$189,INDIRECT(VLOOKUP(AF189,$AG$22:$AI$62,3,0),1),12,0)</f>
        <v>#N/A</v>
      </c>
      <c r="AU189" s="100" t="e">
        <f ca="1">VLOOKUP($AE$189,INDIRECT(VLOOKUP(AF189,$AG$22:$AI$62,3,0),1),13,0)</f>
        <v>#N/A</v>
      </c>
      <c r="AV189" s="100" t="e">
        <f ca="1">VLOOKUP($AE$189,INDIRECT(VLOOKUP(AF189,$AG$22:$AI$62,3,0),1),14,0)</f>
        <v>#N/A</v>
      </c>
      <c r="AW189" s="100" t="e">
        <f ca="1">VLOOKUP($AE$189,INDIRECT(VLOOKUP(AF189,$AG$22:$AI$62,3,0),1),15,0)</f>
        <v>#N/A</v>
      </c>
      <c r="AX189" s="100" t="e">
        <f ca="1">VLOOKUP($AE$189,INDIRECT(VLOOKUP(AF189,$AG$22:$AI$62,3,0),1),16,0)</f>
        <v>#N/A</v>
      </c>
      <c r="AY189" s="100" t="e">
        <f ca="1">VLOOKUP($AE$189,INDIRECT(VLOOKUP(AF189,$AG$22:$AI$62,3,0),1),17,0)</f>
        <v>#N/A</v>
      </c>
      <c r="AZ189" s="100" t="e">
        <f ca="1">VLOOKUP($AE$189,INDIRECT(VLOOKUP(AF189,$AG$22:$AI$62,3,0),1),18,0)</f>
        <v>#N/A</v>
      </c>
      <c r="BA189" s="100" t="e">
        <f ca="1">VLOOKUP($AE$189,INDIRECT(VLOOKUP(AF189,$AG$22:$AI$62,3,0),1),19,0)</f>
        <v>#N/A</v>
      </c>
      <c r="BB189" s="100" t="e">
        <f ca="1">VLOOKUP($AE$189,INDIRECT(VLOOKUP(AF189,$AG$22:$AI$62,3,0),1),20,0)</f>
        <v>#N/A</v>
      </c>
      <c r="BC189" s="100" t="e">
        <f ca="1">VLOOKUP($AE$189,INDIRECT(VLOOKUP(AF189,$AG$22:$AI$62,3,0),1),21,0)</f>
        <v>#N/A</v>
      </c>
      <c r="BD189" s="100" t="e">
        <f ca="1">VLOOKUP($AE$189,INDIRECT(VLOOKUP(AF189,$AG$22:$AI$62,3,0),1),22,0)</f>
        <v>#N/A</v>
      </c>
      <c r="BE189" s="100" t="e">
        <f ca="1">VLOOKUP($AE$189,INDIRECT(VLOOKUP(AF189,$AG$22:$AI$62,3,0),1),23,0)</f>
        <v>#N/A</v>
      </c>
      <c r="BF189" s="100" t="e">
        <f ca="1">VLOOKUP($AE$189,INDIRECT(VLOOKUP(AF189,$AG$22:$AI$62,3,0),1),24,0)</f>
        <v>#N/A</v>
      </c>
      <c r="BG189" s="100" t="e">
        <f ca="1">VLOOKUP($AE$189,INDIRECT(VLOOKUP(AF189,$AG$22:$AI$62,3,0),1),25,0)</f>
        <v>#N/A</v>
      </c>
      <c r="BH189" s="100" t="e">
        <f ca="1">VLOOKUP($AE$189,INDIRECT(VLOOKUP(AF189,$AG$22:$AI$62,3,0),1),26,0)</f>
        <v>#N/A</v>
      </c>
      <c r="BI189" s="100" t="e">
        <f ca="1">VLOOKUP($AE$189,INDIRECT(VLOOKUP(AF189,$AG$22:$AI$62,3,0),1),27,0)</f>
        <v>#N/A</v>
      </c>
      <c r="BJ189" s="100" t="e">
        <f ca="1">VLOOKUP($AE$189,INDIRECT(VLOOKUP(AF189,$AG$22:$AI$62,3,0),1),28,0)</f>
        <v>#N/A</v>
      </c>
      <c r="BK189" s="100" t="e">
        <f ca="1">VLOOKUP($AE$189,INDIRECT(VLOOKUP(AF189,$AG$22:$AI$62,3,0),1),29,0)</f>
        <v>#N/A</v>
      </c>
    </row>
    <row r="190" spans="1:69" x14ac:dyDescent="0.3">
      <c r="A190" s="128"/>
      <c r="B190" s="128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  <c r="AA190" s="128"/>
      <c r="AB190" s="128"/>
      <c r="AC190" s="128"/>
      <c r="AF190" s="89"/>
      <c r="AG190" s="90"/>
      <c r="AH190" s="102"/>
      <c r="AI190" s="92"/>
      <c r="AJ190" t="e">
        <f t="shared" ref="AJ190" ca="1" si="1404">IF(AI189&gt;AJ189,AJ189,AI189)</f>
        <v>#DIV/0!</v>
      </c>
      <c r="AK190" s="84" t="e">
        <f t="shared" ref="AK190" ca="1" si="1405">IF($AI189&gt;AK189,AK189-AJ189,IF($AI189&lt;AJ189,0,$AI189-AJ189))</f>
        <v>#DIV/0!</v>
      </c>
      <c r="AL190" s="84" t="e">
        <f t="shared" ref="AL190" ca="1" si="1406">IF($AI189&gt;AL189,AL189-AK189,IF($AI189&lt;AK189,0,$AI189-AK189))</f>
        <v>#DIV/0!</v>
      </c>
      <c r="AM190" s="84" t="e">
        <f t="shared" ref="AM190" ca="1" si="1407">IF($AI189&gt;AM189,AM189-AL189,IF($AI189&lt;AL189,0,$AI189-AL189))</f>
        <v>#DIV/0!</v>
      </c>
      <c r="AN190" s="84" t="e">
        <f t="shared" ref="AN190" ca="1" si="1408">IF($AI189&gt;AN189,AN189-AM189,IF($AI189&lt;AM189,0,$AI189-AM189))</f>
        <v>#DIV/0!</v>
      </c>
      <c r="AO190" s="84" t="e">
        <f t="shared" ref="AO190" ca="1" si="1409">AO189*AJ190</f>
        <v>#N/A</v>
      </c>
      <c r="AP190" s="84" t="e">
        <f t="shared" ref="AP190" ca="1" si="1410">AP189*AK190</f>
        <v>#N/A</v>
      </c>
      <c r="AQ190" s="84" t="e">
        <f t="shared" ref="AQ190" ca="1" si="1411">AQ189*AL190</f>
        <v>#N/A</v>
      </c>
      <c r="AR190" s="84" t="e">
        <f t="shared" ref="AR190" ca="1" si="1412">AR189*AM190</f>
        <v>#N/A</v>
      </c>
      <c r="AS190" s="84" t="e">
        <f t="shared" ref="AS190" ca="1" si="1413">AS189*AN190</f>
        <v>#N/A</v>
      </c>
      <c r="AT190" s="118" t="e">
        <f ca="1">ROUND(($AH189-$AG189+1),0)*(AT189/365)*$H$79</f>
        <v>#N/A</v>
      </c>
      <c r="AU190" s="115" t="e">
        <f ca="1">ROUND(($AH189-$AG189),0)*(AU189/365)*$AW$65*$H$79</f>
        <v>#N/A</v>
      </c>
      <c r="AV190" s="115" t="e">
        <f ca="1">ROUND(($AH189-$AG189),0)*(AV189/365)*$AX$65*$H$79</f>
        <v>#N/A</v>
      </c>
      <c r="AW190" s="115" t="e">
        <f t="shared" ref="AW190" ca="1" si="1414">AW189*$AI189*$AW$65</f>
        <v>#N/A</v>
      </c>
      <c r="AX190" s="115" t="e">
        <f t="shared" ref="AX190" ca="1" si="1415">AX189*$AI189*$AX$65</f>
        <v>#N/A</v>
      </c>
      <c r="AY190" s="115" t="e">
        <f t="shared" ref="AY190" ca="1" si="1416">AY189*AJ190</f>
        <v>#N/A</v>
      </c>
      <c r="AZ190" s="115" t="e">
        <f t="shared" ref="AZ190" ca="1" si="1417">AZ189*AK190</f>
        <v>#N/A</v>
      </c>
      <c r="BA190" s="115" t="e">
        <f t="shared" ref="BA190" ca="1" si="1418">BA189*AL190</f>
        <v>#N/A</v>
      </c>
      <c r="BB190" s="115" t="e">
        <f t="shared" ref="BB190" ca="1" si="1419">BB189*AM190</f>
        <v>#N/A</v>
      </c>
      <c r="BC190" s="115" t="e">
        <f t="shared" ref="BC190" ca="1" si="1420">BC189*AN190</f>
        <v>#N/A</v>
      </c>
      <c r="BD190" s="117" t="e">
        <f ca="1">ROUND(($AH189-$AG189),0)*(BD189/365)*$H$79</f>
        <v>#N/A</v>
      </c>
      <c r="BE190" s="117" t="e">
        <f ca="1">ROUND(($AH189-$AG189),0)*(BE189/365)*$AW$65*$H$79</f>
        <v>#N/A</v>
      </c>
      <c r="BF190" s="117" t="e">
        <f ca="1">ROUND(($AH189-$AG189),0)*(BF189/365)*$AX$65*$H$79</f>
        <v>#N/A</v>
      </c>
      <c r="BG190" s="115" t="e">
        <f t="shared" ref="BG190" ca="1" si="1421">BG189*$AI189*$AW$65</f>
        <v>#N/A</v>
      </c>
      <c r="BH190" s="115" t="e">
        <f t="shared" ref="BH190" ca="1" si="1422">BH189*$AI189*$AX$65</f>
        <v>#N/A</v>
      </c>
      <c r="BI190" t="e">
        <f t="shared" ref="BI190" ca="1" si="1423">$AI189*BI189*$BI$65</f>
        <v>#DIV/0!</v>
      </c>
      <c r="BJ190" t="e">
        <f t="shared" ref="BJ190" ca="1" si="1424">$AI189*BJ189*$BJ$65</f>
        <v>#DIV/0!</v>
      </c>
      <c r="BK190" t="e">
        <f t="shared" ref="BK190" ca="1" si="1425">IF(AF189&gt;2019,$AI189*BK189*$BK$65,$AI189*BK189*1)</f>
        <v>#DIV/0!</v>
      </c>
      <c r="BM190" s="115">
        <f t="shared" ref="BM190" ca="1" si="1426">IFERROR(SUM(AO190:AS190,AY190:BC190),0)</f>
        <v>0</v>
      </c>
      <c r="BN190" s="115">
        <f t="shared" ref="BN190" ca="1" si="1427">IFERROR(SUM(AW190,BG190),0)</f>
        <v>0</v>
      </c>
      <c r="BO190" s="115">
        <f t="shared" ref="BO190" ca="1" si="1428">IFERROR(SUM(AX190,BH190),0)</f>
        <v>0</v>
      </c>
      <c r="BP190" s="115">
        <f t="shared" ref="BP190" ca="1" si="1429">IFERROR(SUM(AT190:AV190,BD190:BF190),0)</f>
        <v>0</v>
      </c>
      <c r="BQ190" s="115">
        <f t="shared" ref="BQ190" ca="1" si="1430">IFERROR(SUM(BI190:BK190),0)</f>
        <v>0</v>
      </c>
    </row>
    <row r="191" spans="1:69" x14ac:dyDescent="0.3">
      <c r="A191" s="128"/>
      <c r="B191" s="128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  <c r="Y191" s="128"/>
      <c r="Z191" s="128"/>
      <c r="AA191" s="128"/>
      <c r="AB191" s="128"/>
      <c r="AC191" s="128"/>
      <c r="AF191" s="89" t="str">
        <f t="shared" ref="AF191" si="1431">IF($AF$66&gt;0,AF189+1,"")</f>
        <v/>
      </c>
      <c r="AG191" s="90" t="str">
        <f t="shared" ref="AG191" si="1432">IF(AF191="","",CONCATENATE("01/01/",AF191))</f>
        <v/>
      </c>
      <c r="AH191" s="102" t="str">
        <f>IF(AF193="",IF(AF191="","",$L$30),(CONCATENATE("31/12/",AF191)))</f>
        <v/>
      </c>
      <c r="AI191" s="92" t="str">
        <f>IF(AF191&lt;&gt;"",$K$79/($L$30-$J$30)*(AH191-AG191),"")</f>
        <v/>
      </c>
      <c r="AJ191" s="100" t="e">
        <f ca="1">IF($AB$189=1,IF($J$79&gt;6,ROUND(VLOOKUP($AE$189,INDIRECT(VLOOKUP($AF191,$AG$22:$AI$62,3,0),1),2,0)/365*($AH191-$AG191+1)/6*$J$79,0),ROUND(VLOOKUP($AE$189,INDIRECT(VLOOKUP($AF191,$AG$22:$AI$62,3,0),1),2,0)/365*($AH191-$AG191+1),0)),ROUND(VLOOKUP($AE$189,INDIRECT(VLOOKUP($AF191,$AG$22:$AI$62,3,0),1),2,0)/365*($AH191-$AG191+1),0)*$H$79)</f>
        <v>#N/A</v>
      </c>
      <c r="AK191" s="100" t="e">
        <f ca="1">IF($AB$189=1,IF($J$79&gt;6,ROUND(VLOOKUP($AE$189,INDIRECT(VLOOKUP($AF191,$AG$22:$AI$62,3,0),1),3,0)/365*($AH191-$AG191+1)/6*$J$79,0),ROUND(VLOOKUP($AE$189,INDIRECT(VLOOKUP($AF191,$AG$22:$AI$62,3,0),1),3,0)/365*($AH191-$AG191+1),0)),ROUND(VLOOKUP($AE$189,INDIRECT(VLOOKUP($AF191,$AG$22:$AI$62,3,0),1),3,0)/365*($AH191-$AG191+1),0)*$H$79)</f>
        <v>#N/A</v>
      </c>
      <c r="AL191" s="100" t="e">
        <f ca="1">IF($AB$189=1,IF($J$79&gt;6,ROUND(VLOOKUP($AE$189,INDIRECT(VLOOKUP($AF191,$AG$22:$AI$62,3,0),1),4,0)/365*($AH191-$AG191+1)/6*$J$79,0),ROUND(VLOOKUP($AE$189,INDIRECT(VLOOKUP($AF191,$AG$22:$AI$62,3,0),1),4,0)/365*($AH191-$AG191+1),0)),ROUND(VLOOKUP($AE$189,INDIRECT(VLOOKUP($AF191,$AG$22:$AI$62,3,0),1),4,0)/365*($AH191-$AG191+1),0)*$H$79)</f>
        <v>#N/A</v>
      </c>
      <c r="AM191" s="100" t="e">
        <f ca="1">IF($AB$189=1,IF($J$79&gt;6,ROUND(VLOOKUP($AE$189,INDIRECT(VLOOKUP($AF191,$AG$22:$AI$62,3,0),1),5,0)/365*($AH191-$AG191+1)/6*$J$79,0),ROUND(VLOOKUP($AE$189,INDIRECT(VLOOKUP($AF191,$AG$22:$AI$62,3,0),1),5,0)/365*($AH191-$AG191+1),0)),ROUND(VLOOKUP($AE$189,INDIRECT(VLOOKUP($AF191,$AG$22:$AI$62,3,0),1),5,0)/365*($AH191-$AG191+1),0)*$H$79)</f>
        <v>#N/A</v>
      </c>
      <c r="AN191" s="100" t="e">
        <f ca="1">IF($AB$189=1,IF($J$79&gt;6,ROUND(VLOOKUP($AE$189,INDIRECT(VLOOKUP($AF191,$AG$22:$AI$62,3,0),1),6,0)/365*($AH191-$AG191+1)/6*$J$79,0),ROUND(VLOOKUP($AE$189,INDIRECT(VLOOKUP($AF191,$AG$22:$AI$62,3,0),1),6,0)/365*($AH191-$AG191+1),0)),ROUND(VLOOKUP($AE$189,INDIRECT(VLOOKUP($AF191,$AG$22:$AI$62,3,0),1),6,0)/365*($AH191-$AG191+1),0)*$H$79)</f>
        <v>#N/A</v>
      </c>
      <c r="AO191" s="100" t="e">
        <f ca="1">VLOOKUP($AE$189,INDIRECT(VLOOKUP(AF191,$AG$22:$AI$62,3,0),1),7,0)</f>
        <v>#N/A</v>
      </c>
      <c r="AP191" s="100" t="e">
        <f ca="1">VLOOKUP($AE$189,INDIRECT(VLOOKUP(AF191,$AG$22:$AI$62,3,0),1),8,0)</f>
        <v>#N/A</v>
      </c>
      <c r="AQ191" s="100" t="e">
        <f ca="1">VLOOKUP($AE$189,INDIRECT(VLOOKUP(AF191,$AG$22:$AI$62,3,0),1),9,0)</f>
        <v>#N/A</v>
      </c>
      <c r="AR191" s="100" t="e">
        <f ca="1">VLOOKUP($AE$189,INDIRECT(VLOOKUP(AF191,$AG$22:$AI$62,3,0),1),10,0)</f>
        <v>#N/A</v>
      </c>
      <c r="AS191" s="100" t="e">
        <f ca="1">VLOOKUP($AE$189,INDIRECT(VLOOKUP(AF191,$AG$22:$AI$62,3,0),1),11,0)</f>
        <v>#N/A</v>
      </c>
      <c r="AT191" s="100" t="e">
        <f ca="1">VLOOKUP($AE$189,INDIRECT(VLOOKUP(AF191,$AG$22:$AI$62,3,0),1),12,0)</f>
        <v>#N/A</v>
      </c>
      <c r="AU191" s="100" t="e">
        <f ca="1">VLOOKUP($AE$189,INDIRECT(VLOOKUP(AF191,$AG$22:$AI$62,3,0),1),13,0)</f>
        <v>#N/A</v>
      </c>
      <c r="AV191" s="100" t="e">
        <f ca="1">VLOOKUP($AE$189,INDIRECT(VLOOKUP(AF191,$AG$22:$AI$62,3,0),1),14,0)</f>
        <v>#N/A</v>
      </c>
      <c r="AW191" s="100" t="e">
        <f ca="1">VLOOKUP($AE$189,INDIRECT(VLOOKUP(AF191,$AG$22:$AI$62,3,0),1),15,0)</f>
        <v>#N/A</v>
      </c>
      <c r="AX191" s="100" t="e">
        <f ca="1">VLOOKUP($AE$189,INDIRECT(VLOOKUP(AF191,$AG$22:$AI$62,3,0),1),16,0)</f>
        <v>#N/A</v>
      </c>
      <c r="AY191" s="100" t="e">
        <f ca="1">VLOOKUP($AE$189,INDIRECT(VLOOKUP(AF191,$AG$22:$AI$62,3,0),1),17,0)</f>
        <v>#N/A</v>
      </c>
      <c r="AZ191" s="100" t="e">
        <f ca="1">VLOOKUP($AE$189,INDIRECT(VLOOKUP(AF191,$AG$22:$AI$62,3,0),1),18,0)</f>
        <v>#N/A</v>
      </c>
      <c r="BA191" s="100" t="e">
        <f ca="1">VLOOKUP($AE$189,INDIRECT(VLOOKUP(AF191,$AG$22:$AI$62,3,0),1),19,0)</f>
        <v>#N/A</v>
      </c>
      <c r="BB191" s="100" t="e">
        <f ca="1">VLOOKUP($AE$189,INDIRECT(VLOOKUP(AF191,$AG$22:$AI$62,3,0),1),20,0)</f>
        <v>#N/A</v>
      </c>
      <c r="BC191" s="100" t="e">
        <f ca="1">VLOOKUP($AE$189,INDIRECT(VLOOKUP(AF191,$AG$22:$AI$62,3,0),1),21,0)</f>
        <v>#N/A</v>
      </c>
      <c r="BD191" s="100" t="e">
        <f ca="1">VLOOKUP($AE$189,INDIRECT(VLOOKUP(AF191,$AG$22:$AI$62,3,0),1),22,0)</f>
        <v>#N/A</v>
      </c>
      <c r="BE191" s="100" t="e">
        <f ca="1">VLOOKUP($AE$189,INDIRECT(VLOOKUP(AF191,$AG$22:$AI$62,3,0),1),23,0)</f>
        <v>#N/A</v>
      </c>
      <c r="BF191" s="100" t="e">
        <f ca="1">VLOOKUP($AE$189,INDIRECT(VLOOKUP(AF191,$AG$22:$AI$62,3,0),1),24,0)</f>
        <v>#N/A</v>
      </c>
      <c r="BG191" s="100" t="e">
        <f ca="1">VLOOKUP($AE$189,INDIRECT(VLOOKUP(AF191,$AG$22:$AI$62,3,0),1),25,0)</f>
        <v>#N/A</v>
      </c>
      <c r="BH191" s="100" t="e">
        <f ca="1">VLOOKUP($AE$189,INDIRECT(VLOOKUP(AF191,$AG$22:$AI$62,3,0),1),26,0)</f>
        <v>#N/A</v>
      </c>
      <c r="BI191" s="100" t="e">
        <f ca="1">VLOOKUP($AE$189,INDIRECT(VLOOKUP(AF191,$AG$22:$AI$62,3,0),1),27,0)</f>
        <v>#N/A</v>
      </c>
      <c r="BJ191" s="100" t="e">
        <f ca="1">VLOOKUP($AE$189,INDIRECT(VLOOKUP(AF191,$AG$22:$AI$62,3,0),1),28,0)</f>
        <v>#N/A</v>
      </c>
      <c r="BK191" s="100" t="e">
        <f ca="1">VLOOKUP($AE$189,INDIRECT(VLOOKUP(AF191,$AG$22:$AI$62,3,0),1),29,0)</f>
        <v>#N/A</v>
      </c>
    </row>
    <row r="192" spans="1:69" x14ac:dyDescent="0.3">
      <c r="A192" s="128"/>
      <c r="B192" s="128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  <c r="AA192" s="128"/>
      <c r="AB192" s="128"/>
      <c r="AC192" s="128"/>
      <c r="AF192" s="89"/>
      <c r="AG192" s="90"/>
      <c r="AH192" s="102"/>
      <c r="AI192" s="92"/>
      <c r="AJ192" t="e">
        <f t="shared" ref="AJ192" ca="1" si="1433">IF(AI191&gt;AJ191,AJ191,AI191)</f>
        <v>#N/A</v>
      </c>
      <c r="AK192" s="84" t="e">
        <f t="shared" ref="AK192" ca="1" si="1434">IF($AI191&gt;AK191,AK191-AJ191,IF($AI191&lt;AJ191,0,$AI191-AJ191))</f>
        <v>#N/A</v>
      </c>
      <c r="AL192" s="84" t="e">
        <f t="shared" ref="AL192" ca="1" si="1435">IF($AI191&gt;AL191,AL191-AK191,IF($AI191&lt;AK191,0,$AI191-AK191))</f>
        <v>#N/A</v>
      </c>
      <c r="AM192" s="84" t="e">
        <f t="shared" ref="AM192" ca="1" si="1436">IF($AI191&gt;AM191,AM191-AL191,IF($AI191&lt;AL191,0,$AI191-AL191))</f>
        <v>#N/A</v>
      </c>
      <c r="AN192" s="84" t="e">
        <f t="shared" ref="AN192" ca="1" si="1437">IF($AI191&gt;AN191,AN191-AM191,IF($AI191&lt;AM191,0,$AI191-AM191))</f>
        <v>#N/A</v>
      </c>
      <c r="AO192" s="84" t="e">
        <f t="shared" ref="AO192" ca="1" si="1438">AO191*AJ192</f>
        <v>#N/A</v>
      </c>
      <c r="AP192" s="84" t="e">
        <f t="shared" ref="AP192" ca="1" si="1439">AP191*AK192</f>
        <v>#N/A</v>
      </c>
      <c r="AQ192" s="84" t="e">
        <f t="shared" ref="AQ192" ca="1" si="1440">AQ191*AL192</f>
        <v>#N/A</v>
      </c>
      <c r="AR192" s="84" t="e">
        <f t="shared" ref="AR192" ca="1" si="1441">AR191*AM192</f>
        <v>#N/A</v>
      </c>
      <c r="AS192" s="84" t="e">
        <f t="shared" ref="AS192" ca="1" si="1442">AS191*AN192</f>
        <v>#N/A</v>
      </c>
      <c r="AT192" s="118" t="e">
        <f ca="1">ROUND(($AH191-$AG191+1),0)*(AT191/365)*$H$79</f>
        <v>#VALUE!</v>
      </c>
      <c r="AU192" s="115" t="e">
        <f ca="1">ROUND(($AH191-$AG191),0)*(AU191/365)*$AW$65*$H$79</f>
        <v>#VALUE!</v>
      </c>
      <c r="AV192" s="115" t="e">
        <f ca="1">ROUND(($AH191-$AG191),0)*(AV191/365)*$AX$65*$H$79</f>
        <v>#VALUE!</v>
      </c>
      <c r="AW192" s="115" t="e">
        <f t="shared" ref="AW192" ca="1" si="1443">AW191*$AI191*$AW$65</f>
        <v>#N/A</v>
      </c>
      <c r="AX192" s="115" t="e">
        <f t="shared" ref="AX192" ca="1" si="1444">AX191*$AI191*$AX$65</f>
        <v>#N/A</v>
      </c>
      <c r="AY192" s="115" t="e">
        <f t="shared" ref="AY192" ca="1" si="1445">AY191*AJ192</f>
        <v>#N/A</v>
      </c>
      <c r="AZ192" s="115" t="e">
        <f t="shared" ref="AZ192" ca="1" si="1446">AZ191*AK192</f>
        <v>#N/A</v>
      </c>
      <c r="BA192" s="115" t="e">
        <f t="shared" ref="BA192" ca="1" si="1447">BA191*AL192</f>
        <v>#N/A</v>
      </c>
      <c r="BB192" s="115" t="e">
        <f t="shared" ref="BB192" ca="1" si="1448">BB191*AM192</f>
        <v>#N/A</v>
      </c>
      <c r="BC192" s="115" t="e">
        <f t="shared" ref="BC192" ca="1" si="1449">BC191*AN192</f>
        <v>#N/A</v>
      </c>
      <c r="BD192" s="117" t="e">
        <f ca="1">ROUND(($AH191-$AG191),0)*(BD191/365)*$H$79</f>
        <v>#VALUE!</v>
      </c>
      <c r="BE192" s="117" t="e">
        <f ca="1">ROUND(($AH191-$AG191),0)*(BE191/365)*$AW$65*$H$79</f>
        <v>#VALUE!</v>
      </c>
      <c r="BF192" s="117" t="e">
        <f ca="1">ROUND(($AH191-$AG191),0)*(BF191/365)*$AX$65*$H$79</f>
        <v>#VALUE!</v>
      </c>
      <c r="BG192" s="115" t="e">
        <f t="shared" ref="BG192" ca="1" si="1450">BG191*$AI191*$AW$65</f>
        <v>#N/A</v>
      </c>
      <c r="BH192" s="115" t="e">
        <f t="shared" ref="BH192" ca="1" si="1451">BH191*$AI191*$AX$65</f>
        <v>#N/A</v>
      </c>
      <c r="BI192" t="e">
        <f t="shared" ref="BI192" ca="1" si="1452">$AI191*BI191*$BI$65</f>
        <v>#VALUE!</v>
      </c>
      <c r="BJ192" t="e">
        <f t="shared" ref="BJ192" ca="1" si="1453">$AI191*BJ191*$BJ$65</f>
        <v>#VALUE!</v>
      </c>
      <c r="BK192" t="e">
        <f t="shared" ref="BK192" ca="1" si="1454">IF(AF191&gt;2019,$AI191*BK191*$BK$65,$AI191*BK191*1)</f>
        <v>#VALUE!</v>
      </c>
      <c r="BM192" s="115">
        <f t="shared" ref="BM192" ca="1" si="1455">IFERROR(SUM(AO192:AS192,AY192:BC192),0)</f>
        <v>0</v>
      </c>
      <c r="BN192" s="115">
        <f t="shared" ref="BN192" ca="1" si="1456">IFERROR(SUM(AW192,BG192),0)</f>
        <v>0</v>
      </c>
      <c r="BO192" s="115">
        <f t="shared" ref="BO192" ca="1" si="1457">IFERROR(SUM(AX192,BH192),0)</f>
        <v>0</v>
      </c>
      <c r="BP192" s="115">
        <f t="shared" ref="BP192" ca="1" si="1458">IFERROR(SUM(AT192:AV192,BD192:BF192),0)</f>
        <v>0</v>
      </c>
      <c r="BQ192" s="115">
        <f t="shared" ref="BQ192" ca="1" si="1459">IFERROR(SUM(BI192:BK192),0)</f>
        <v>0</v>
      </c>
    </row>
    <row r="193" spans="1:69" x14ac:dyDescent="0.3">
      <c r="A193" s="128"/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  <c r="AA193" s="128"/>
      <c r="AB193" s="128"/>
      <c r="AC193" s="128"/>
      <c r="AF193" s="89" t="str">
        <f t="shared" ref="AF193" si="1460">IF($AF$66&gt;1,AF191+1,"")</f>
        <v/>
      </c>
      <c r="AG193" s="90" t="str">
        <f t="shared" ref="AG193" si="1461">IF(AF193="","",CONCATENATE("01/01/",AF193))</f>
        <v/>
      </c>
      <c r="AH193" s="102" t="str">
        <f>IF(AF195="",IF(AF193="","",$L$30),(CONCATENATE("31/12/",AF193)))</f>
        <v/>
      </c>
      <c r="AI193" s="92" t="str">
        <f>IF(AF193&lt;&gt;"",$K$79/($L$30-$J$30)*(AH193-AG193),"")</f>
        <v/>
      </c>
      <c r="AJ193" s="100" t="e">
        <f ca="1">IF($AB$189=1,IF($J$79&gt;6,ROUND(VLOOKUP($AE$189,INDIRECT(VLOOKUP($AF193,$AG$22:$AI$62,3,0),1),2,0)/365*($AH193-$AG193+1)/6*$J$79,0),ROUND(VLOOKUP($AE$189,INDIRECT(VLOOKUP($AF193,$AG$22:$AI$62,3,0),1),2,0)/365*($AH193-$AG193+1),0)),ROUND(VLOOKUP($AE$189,INDIRECT(VLOOKUP($AF193,$AG$22:$AI$62,3,0),1),2,0)/365*($AH193-$AG193+1),0)*$H$79)</f>
        <v>#N/A</v>
      </c>
      <c r="AK193" s="100" t="e">
        <f ca="1">IF($AB$189=1,IF($J$79&gt;6,ROUND(VLOOKUP($AE$189,INDIRECT(VLOOKUP($AF193,$AG$22:$AI$62,3,0),1),3,0)/365*($AH193-$AG193+1)/6*$J$79,0),ROUND(VLOOKUP($AE$189,INDIRECT(VLOOKUP($AF193,$AG$22:$AI$62,3,0),1),3,0)/365*($AH193-$AG193+1),0)),ROUND(VLOOKUP($AE$189,INDIRECT(VLOOKUP($AF193,$AG$22:$AI$62,3,0),1),3,0)/365*($AH193-$AG193+1),0)*$H$79)</f>
        <v>#N/A</v>
      </c>
      <c r="AL193" s="100" t="e">
        <f ca="1">IF($AB$189=1,IF($J$79&gt;6,ROUND(VLOOKUP($AE$189,INDIRECT(VLOOKUP($AF193,$AG$22:$AI$62,3,0),1),4,0)/365*($AH193-$AG193+1)/6*$J$79,0),ROUND(VLOOKUP($AE$189,INDIRECT(VLOOKUP($AF193,$AG$22:$AI$62,3,0),1),4,0)/365*($AH193-$AG193+1),0)),ROUND(VLOOKUP($AE$189,INDIRECT(VLOOKUP($AF193,$AG$22:$AI$62,3,0),1),4,0)/365*($AH193-$AG193+1),0)*$H$79)</f>
        <v>#N/A</v>
      </c>
      <c r="AM193" s="100" t="e">
        <f ca="1">IF($AB$189=1,IF($J$79&gt;6,ROUND(VLOOKUP($AE$189,INDIRECT(VLOOKUP($AF193,$AG$22:$AI$62,3,0),1),5,0)/365*($AH193-$AG193+1)/6*$J$79,0),ROUND(VLOOKUP($AE$189,INDIRECT(VLOOKUP($AF193,$AG$22:$AI$62,3,0),1),5,0)/365*($AH193-$AG193+1),0)),ROUND(VLOOKUP($AE$189,INDIRECT(VLOOKUP($AF193,$AG$22:$AI$62,3,0),1),5,0)/365*($AH193-$AG193+1),0)*$H$79)</f>
        <v>#N/A</v>
      </c>
      <c r="AN193" s="100" t="e">
        <f ca="1">IF($AB$189=1,IF($J$79&gt;6,ROUND(VLOOKUP($AE$189,INDIRECT(VLOOKUP($AF193,$AG$22:$AI$62,3,0),1),6,0)/365*($AH193-$AG193+1)/6*$J$79,0),ROUND(VLOOKUP($AE$189,INDIRECT(VLOOKUP($AF193,$AG$22:$AI$62,3,0),1),6,0)/365*($AH193-$AG193+1),0)),ROUND(VLOOKUP($AE$189,INDIRECT(VLOOKUP($AF193,$AG$22:$AI$62,3,0),1),6,0)/365*($AH193-$AG193+1),0)*$H$79)</f>
        <v>#N/A</v>
      </c>
      <c r="AO193" s="100" t="e">
        <f ca="1">VLOOKUP($AE$189,INDIRECT(VLOOKUP(AF193,$AG$22:$AI$62,3,0),1),7,0)</f>
        <v>#N/A</v>
      </c>
      <c r="AP193" s="100" t="e">
        <f ca="1">VLOOKUP($AE$189,INDIRECT(VLOOKUP(AF193,$AG$22:$AI$62,3,0),1),8,0)</f>
        <v>#N/A</v>
      </c>
      <c r="AQ193" s="100" t="e">
        <f ca="1">VLOOKUP($AE$189,INDIRECT(VLOOKUP(AF193,$AG$22:$AI$62,3,0),1),9,0)</f>
        <v>#N/A</v>
      </c>
      <c r="AR193" s="100" t="e">
        <f ca="1">VLOOKUP($AE$189,INDIRECT(VLOOKUP(AF193,$AG$22:$AI$62,3,0),1),10,0)</f>
        <v>#N/A</v>
      </c>
      <c r="AS193" s="100" t="e">
        <f ca="1">VLOOKUP($AE$189,INDIRECT(VLOOKUP(AF193,$AG$22:$AI$62,3,0),1),11,0)</f>
        <v>#N/A</v>
      </c>
      <c r="AT193" s="100" t="e">
        <f ca="1">VLOOKUP($AE$189,INDIRECT(VLOOKUP(AF193,$AG$22:$AI$62,3,0),1),12,0)</f>
        <v>#N/A</v>
      </c>
      <c r="AU193" s="100" t="e">
        <f ca="1">VLOOKUP($AE$189,INDIRECT(VLOOKUP(AF193,$AG$22:$AI$62,3,0),1),13,0)</f>
        <v>#N/A</v>
      </c>
      <c r="AV193" s="100" t="e">
        <f ca="1">VLOOKUP($AE$189,INDIRECT(VLOOKUP(AF193,$AG$22:$AI$62,3,0),1),14,0)</f>
        <v>#N/A</v>
      </c>
      <c r="AW193" s="100" t="e">
        <f ca="1">VLOOKUP($AE$189,INDIRECT(VLOOKUP(AF193,$AG$22:$AI$62,3,0),1),15,0)</f>
        <v>#N/A</v>
      </c>
      <c r="AX193" s="100" t="e">
        <f ca="1">VLOOKUP($AE$189,INDIRECT(VLOOKUP(AF193,$AG$22:$AI$62,3,0),1),16,0)</f>
        <v>#N/A</v>
      </c>
      <c r="AY193" s="100" t="e">
        <f ca="1">VLOOKUP($AE$189,INDIRECT(VLOOKUP(AF193,$AG$22:$AI$62,3,0),1),17,0)</f>
        <v>#N/A</v>
      </c>
      <c r="AZ193" s="100" t="e">
        <f ca="1">VLOOKUP($AE$189,INDIRECT(VLOOKUP(AF193,$AG$22:$AI$62,3,0),1),18,0)</f>
        <v>#N/A</v>
      </c>
      <c r="BA193" s="100" t="e">
        <f ca="1">VLOOKUP($AE$189,INDIRECT(VLOOKUP(AF193,$AG$22:$AI$62,3,0),1),19,0)</f>
        <v>#N/A</v>
      </c>
      <c r="BB193" s="100" t="e">
        <f ca="1">VLOOKUP($AE$189,INDIRECT(VLOOKUP(AF193,$AG$22:$AI$62,3,0),1),20,0)</f>
        <v>#N/A</v>
      </c>
      <c r="BC193" s="100" t="e">
        <f ca="1">VLOOKUP($AE$189,INDIRECT(VLOOKUP(AF193,$AG$22:$AI$62,3,0),1),21,0)</f>
        <v>#N/A</v>
      </c>
      <c r="BD193" s="100" t="e">
        <f ca="1">VLOOKUP($AE$189,INDIRECT(VLOOKUP(AF193,$AG$22:$AI$62,3,0),1),22,0)</f>
        <v>#N/A</v>
      </c>
      <c r="BE193" s="100" t="e">
        <f ca="1">VLOOKUP($AE$189,INDIRECT(VLOOKUP(AF193,$AG$22:$AI$62,3,0),1),23,0)</f>
        <v>#N/A</v>
      </c>
      <c r="BF193" s="100" t="e">
        <f ca="1">VLOOKUP($AE$189,INDIRECT(VLOOKUP(AF193,$AG$22:$AI$62,3,0),1),24,0)</f>
        <v>#N/A</v>
      </c>
      <c r="BG193" s="100" t="e">
        <f ca="1">VLOOKUP($AE$189,INDIRECT(VLOOKUP(AF193,$AG$22:$AI$62,3,0),1),25,0)</f>
        <v>#N/A</v>
      </c>
      <c r="BH193" s="100" t="e">
        <f ca="1">VLOOKUP($AE$189,INDIRECT(VLOOKUP(AF193,$AG$22:$AI$62,3,0),1),26,0)</f>
        <v>#N/A</v>
      </c>
      <c r="BI193" s="100" t="e">
        <f ca="1">VLOOKUP($AE$189,INDIRECT(VLOOKUP(AF193,$AG$22:$AI$62,3,0),1),27,0)</f>
        <v>#N/A</v>
      </c>
      <c r="BJ193" s="100" t="e">
        <f ca="1">VLOOKUP($AE$189,INDIRECT(VLOOKUP(AF193,$AG$22:$AI$62,3,0),1),28,0)</f>
        <v>#N/A</v>
      </c>
      <c r="BK193" s="100" t="e">
        <f ca="1">VLOOKUP($AE$189,INDIRECT(VLOOKUP(AF193,$AG$22:$AI$62,3,0),1),29,0)</f>
        <v>#N/A</v>
      </c>
    </row>
    <row r="194" spans="1:69" ht="15" thickBot="1" x14ac:dyDescent="0.35">
      <c r="A194" s="128"/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  <c r="Y194" s="128"/>
      <c r="Z194" s="128"/>
      <c r="AA194" s="128"/>
      <c r="AB194" s="128"/>
      <c r="AC194" s="128"/>
      <c r="AF194" s="89"/>
      <c r="AG194" s="90"/>
      <c r="AH194" s="102"/>
      <c r="AI194" s="92"/>
      <c r="AJ194" t="e">
        <f t="shared" ref="AJ194" ca="1" si="1462">IF(AI193&gt;AJ193,AJ193,AI193)</f>
        <v>#N/A</v>
      </c>
      <c r="AK194" s="84" t="e">
        <f t="shared" ref="AK194" ca="1" si="1463">IF($AI193&gt;AK193,AK193-AJ193,IF($AI193&lt;AJ193,0,$AI193-AJ193))</f>
        <v>#N/A</v>
      </c>
      <c r="AL194" s="84" t="e">
        <f t="shared" ref="AL194" ca="1" si="1464">IF($AI193&gt;AL193,AL193-AK193,IF($AI193&lt;AK193,0,$AI193-AK193))</f>
        <v>#N/A</v>
      </c>
      <c r="AM194" s="84" t="e">
        <f t="shared" ref="AM194" ca="1" si="1465">IF($AI193&gt;AM193,AM193-AL193,IF($AI193&lt;AL193,0,$AI193-AL193))</f>
        <v>#N/A</v>
      </c>
      <c r="AN194" s="84" t="e">
        <f t="shared" ref="AN194" ca="1" si="1466">IF($AI193&gt;AN193,AN193-AM193,IF($AI193&lt;AM193,0,$AI193-AM193))</f>
        <v>#N/A</v>
      </c>
      <c r="AO194" s="84" t="e">
        <f t="shared" ref="AO194" ca="1" si="1467">AO193*AJ194</f>
        <v>#N/A</v>
      </c>
      <c r="AP194" s="84" t="e">
        <f t="shared" ref="AP194" ca="1" si="1468">AP193*AK194</f>
        <v>#N/A</v>
      </c>
      <c r="AQ194" s="84" t="e">
        <f t="shared" ref="AQ194" ca="1" si="1469">AQ193*AL194</f>
        <v>#N/A</v>
      </c>
      <c r="AR194" s="84" t="e">
        <f t="shared" ref="AR194" ca="1" si="1470">AR193*AM194</f>
        <v>#N/A</v>
      </c>
      <c r="AS194" s="84" t="e">
        <f t="shared" ref="AS194" ca="1" si="1471">AS193*AN194</f>
        <v>#N/A</v>
      </c>
      <c r="AT194" s="118" t="e">
        <f ca="1">ROUND(($AH193-$AG193+1),0)*(AT193/365)*$H$79</f>
        <v>#VALUE!</v>
      </c>
      <c r="AU194" s="115" t="e">
        <f ca="1">ROUND(($AH193-$AG193),0)*(AU193/365)*$AW$65*$H$79</f>
        <v>#VALUE!</v>
      </c>
      <c r="AV194" s="115" t="e">
        <f ca="1">ROUND(($AH193-$AG193),0)*(AV193/365)*$AX$65*$H$79</f>
        <v>#VALUE!</v>
      </c>
      <c r="AW194" s="115" t="e">
        <f t="shared" ref="AW194" ca="1" si="1472">AW193*$AI193*$AW$65</f>
        <v>#N/A</v>
      </c>
      <c r="AX194" s="115" t="e">
        <f t="shared" ref="AX194" ca="1" si="1473">AX193*$AI193*$AX$65</f>
        <v>#N/A</v>
      </c>
      <c r="AY194" s="115" t="e">
        <f t="shared" ref="AY194" ca="1" si="1474">AY193*AJ194</f>
        <v>#N/A</v>
      </c>
      <c r="AZ194" s="115" t="e">
        <f t="shared" ref="AZ194" ca="1" si="1475">AZ193*AK194</f>
        <v>#N/A</v>
      </c>
      <c r="BA194" s="115" t="e">
        <f t="shared" ref="BA194" ca="1" si="1476">BA193*AL194</f>
        <v>#N/A</v>
      </c>
      <c r="BB194" s="115" t="e">
        <f t="shared" ref="BB194" ca="1" si="1477">BB193*AM194</f>
        <v>#N/A</v>
      </c>
      <c r="BC194" s="115" t="e">
        <f t="shared" ref="BC194" ca="1" si="1478">BC193*AN194</f>
        <v>#N/A</v>
      </c>
      <c r="BD194" s="117" t="e">
        <f ca="1">ROUND(($AH193-$AG193),0)*(BD193/365)*$H$79</f>
        <v>#VALUE!</v>
      </c>
      <c r="BE194" s="117" t="e">
        <f ca="1">ROUND(($AH193-$AG193),0)*(BE193/365)*$AW$65*$H$79</f>
        <v>#VALUE!</v>
      </c>
      <c r="BF194" s="117" t="e">
        <f ca="1">ROUND(($AH193-$AG193),0)*(BF193/365)*$AX$65*$H$79</f>
        <v>#VALUE!</v>
      </c>
      <c r="BG194" s="115" t="e">
        <f t="shared" ref="BG194" ca="1" si="1479">BG193*$AI193*$AW$65</f>
        <v>#N/A</v>
      </c>
      <c r="BH194" s="115" t="e">
        <f t="shared" ref="BH194" ca="1" si="1480">BH193*$AI193*$AX$65</f>
        <v>#N/A</v>
      </c>
      <c r="BI194" t="e">
        <f t="shared" ref="BI194" ca="1" si="1481">$AI193*BI193*$BI$65</f>
        <v>#VALUE!</v>
      </c>
      <c r="BJ194" t="e">
        <f t="shared" ref="BJ194" ca="1" si="1482">$AI193*BJ193*$BJ$65</f>
        <v>#VALUE!</v>
      </c>
      <c r="BK194" t="e">
        <f t="shared" ref="BK194" ca="1" si="1483">IF(AF193&gt;2019,$AI193*BK193*$BK$65,$AI193*BK193*1)</f>
        <v>#VALUE!</v>
      </c>
      <c r="BM194" s="115">
        <f t="shared" ref="BM194" ca="1" si="1484">IFERROR(SUM(AO194:AS194,AY194:BC194),0)</f>
        <v>0</v>
      </c>
      <c r="BN194" s="115">
        <f t="shared" ref="BN194" ca="1" si="1485">IFERROR(SUM(AW194,BG194),0)</f>
        <v>0</v>
      </c>
      <c r="BO194" s="115">
        <f t="shared" ref="BO194" ca="1" si="1486">IFERROR(SUM(AX194,BH194),0)</f>
        <v>0</v>
      </c>
      <c r="BP194" s="115">
        <f t="shared" ref="BP194" ca="1" si="1487">IFERROR(SUM(AT194:AV194,BD194:BF194),0)</f>
        <v>0</v>
      </c>
      <c r="BQ194" s="115">
        <f t="shared" ref="BQ194" ca="1" si="1488">IFERROR(SUM(BI194:BK194),0)</f>
        <v>0</v>
      </c>
    </row>
    <row r="195" spans="1:69" ht="15" thickTop="1" x14ac:dyDescent="0.3">
      <c r="A195" s="128"/>
      <c r="B195" s="128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  <c r="Z195" s="128"/>
      <c r="AA195" s="128"/>
      <c r="AB195" s="128"/>
      <c r="AC195" s="128"/>
      <c r="AD195" s="96"/>
      <c r="AF195" s="89" t="str">
        <f t="shared" ref="AF195" si="1489">IF($AF$66&gt;2,AF193+1,"")</f>
        <v/>
      </c>
      <c r="AG195" s="90" t="str">
        <f t="shared" ref="AG195" si="1490">IF(AF195="","",CONCATENATE("01/01/",AF195))</f>
        <v/>
      </c>
      <c r="AH195" s="102" t="str">
        <f>IF(AF197="",IF(AF195="","",$L$30),(CONCATENATE("31/12/",AF195)))</f>
        <v/>
      </c>
      <c r="AI195" s="92" t="str">
        <f>IF(AF195&lt;&gt;"",$K$79/($L$30-$J$30)*(AH195-AG195),"")</f>
        <v/>
      </c>
      <c r="AJ195" s="100" t="e">
        <f ca="1">IF($AB$189=1,IF($J$79&gt;6,ROUND(VLOOKUP($AE$189,INDIRECT(VLOOKUP($AF195,$AG$22:$AI$62,3,0),1),2,0)/365*($AH195-$AG195+1)/6*$J$79,0),ROUND(VLOOKUP($AE$189,INDIRECT(VLOOKUP($AF195,$AG$22:$AI$62,3,0),1),2,0)/365*($AH195-$AG195+1),0)),ROUND(VLOOKUP($AE$189,INDIRECT(VLOOKUP($AF195,$AG$22:$AI$62,3,0),1),2,0)/365*($AH195-$AG195+1),0)*$H$79)</f>
        <v>#N/A</v>
      </c>
      <c r="AK195" s="100" t="e">
        <f ca="1">IF($AB$189=1,IF($J$79&gt;6,ROUND(VLOOKUP($AE$189,INDIRECT(VLOOKUP($AF195,$AG$22:$AI$62,3,0),1),3,0)/365*($AH195-$AG195+1)/6*$J$79,0),ROUND(VLOOKUP($AE$189,INDIRECT(VLOOKUP($AF195,$AG$22:$AI$62,3,0),1),3,0)/365*($AH195-$AG195+1),0)),ROUND(VLOOKUP($AE$189,INDIRECT(VLOOKUP($AF195,$AG$22:$AI$62,3,0),1),3,0)/365*($AH195-$AG195+1),0)*$H$79)</f>
        <v>#N/A</v>
      </c>
      <c r="AL195" s="100" t="e">
        <f ca="1">IF($AB$189=1,IF($J$79&gt;6,ROUND(VLOOKUP($AE$189,INDIRECT(VLOOKUP($AF195,$AG$22:$AI$62,3,0),1),4,0)/365*($AH195-$AG195+1)/6*$J$79,0),ROUND(VLOOKUP($AE$189,INDIRECT(VLOOKUP($AF195,$AG$22:$AI$62,3,0),1),4,0)/365*($AH195-$AG195+1),0)),ROUND(VLOOKUP($AE$189,INDIRECT(VLOOKUP($AF195,$AG$22:$AI$62,3,0),1),4,0)/365*($AH195-$AG195+1),0)*$H$79)</f>
        <v>#N/A</v>
      </c>
      <c r="AM195" s="100" t="e">
        <f ca="1">IF($AB$189=1,IF($J$79&gt;6,ROUND(VLOOKUP($AE$189,INDIRECT(VLOOKUP($AF195,$AG$22:$AI$62,3,0),1),5,0)/365*($AH195-$AG195+1)/6*$J$79,0),ROUND(VLOOKUP($AE$189,INDIRECT(VLOOKUP($AF195,$AG$22:$AI$62,3,0),1),5,0)/365*($AH195-$AG195+1),0)),ROUND(VLOOKUP($AE$189,INDIRECT(VLOOKUP($AF195,$AG$22:$AI$62,3,0),1),5,0)/365*($AH195-$AG195+1),0)*$H$79)</f>
        <v>#N/A</v>
      </c>
      <c r="AN195" s="100" t="e">
        <f ca="1">IF($AB$189=1,IF($J$79&gt;6,ROUND(VLOOKUP($AE$189,INDIRECT(VLOOKUP($AF195,$AG$22:$AI$62,3,0),1),6,0)/365*($AH195-$AG195+1)/6*$J$79,0),ROUND(VLOOKUP($AE$189,INDIRECT(VLOOKUP($AF195,$AG$22:$AI$62,3,0),1),6,0)/365*($AH195-$AG195+1),0)),ROUND(VLOOKUP($AE$189,INDIRECT(VLOOKUP($AF195,$AG$22:$AI$62,3,0),1),6,0)/365*($AH195-$AG195+1),0)*$H$79)</f>
        <v>#N/A</v>
      </c>
      <c r="AO195" s="100" t="e">
        <f ca="1">VLOOKUP($AE$189,INDIRECT(VLOOKUP(AF195,$AG$22:$AI$62,3,0),1),7,0)</f>
        <v>#N/A</v>
      </c>
      <c r="AP195" s="100" t="e">
        <f ca="1">VLOOKUP($AE$189,INDIRECT(VLOOKUP(AF195,$AG$22:$AI$62,3,0),1),8,0)</f>
        <v>#N/A</v>
      </c>
      <c r="AQ195" s="100" t="e">
        <f ca="1">VLOOKUP($AE$189,INDIRECT(VLOOKUP(AF195,$AG$22:$AI$62,3,0),1),9,0)</f>
        <v>#N/A</v>
      </c>
      <c r="AR195" s="100" t="e">
        <f ca="1">VLOOKUP($AE$189,INDIRECT(VLOOKUP(AF195,$AG$22:$AI$62,3,0),1),10,0)</f>
        <v>#N/A</v>
      </c>
      <c r="AS195" s="100" t="e">
        <f ca="1">VLOOKUP($AE$189,INDIRECT(VLOOKUP(AF195,$AG$22:$AI$62,3,0),1),11,0)</f>
        <v>#N/A</v>
      </c>
      <c r="AT195" s="100" t="e">
        <f ca="1">VLOOKUP($AE$189,INDIRECT(VLOOKUP(AF195,$AG$22:$AI$62,3,0),1),12,0)</f>
        <v>#N/A</v>
      </c>
      <c r="AU195" s="100" t="e">
        <f ca="1">VLOOKUP($AE$189,INDIRECT(VLOOKUP(AF195,$AG$22:$AI$62,3,0),1),13,0)</f>
        <v>#N/A</v>
      </c>
      <c r="AV195" s="100" t="e">
        <f ca="1">VLOOKUP($AE$189,INDIRECT(VLOOKUP(AF195,$AG$22:$AI$62,3,0),1),14,0)</f>
        <v>#N/A</v>
      </c>
      <c r="AW195" s="100" t="e">
        <f ca="1">VLOOKUP($AE$189,INDIRECT(VLOOKUP(AF195,$AG$22:$AI$62,3,0),1),15,0)</f>
        <v>#N/A</v>
      </c>
      <c r="AX195" s="100" t="e">
        <f ca="1">VLOOKUP($AE$189,INDIRECT(VLOOKUP(AF195,$AG$22:$AI$62,3,0),1),16,0)</f>
        <v>#N/A</v>
      </c>
      <c r="AY195" s="100" t="e">
        <f ca="1">VLOOKUP($AE$189,INDIRECT(VLOOKUP(AF195,$AG$22:$AI$62,3,0),1),17,0)</f>
        <v>#N/A</v>
      </c>
      <c r="AZ195" s="100" t="e">
        <f ca="1">VLOOKUP($AE$189,INDIRECT(VLOOKUP(AF195,$AG$22:$AI$62,3,0),1),18,0)</f>
        <v>#N/A</v>
      </c>
      <c r="BA195" s="100" t="e">
        <f ca="1">VLOOKUP($AE$189,INDIRECT(VLOOKUP(AF195,$AG$22:$AI$62,3,0),1),19,0)</f>
        <v>#N/A</v>
      </c>
      <c r="BB195" s="100" t="e">
        <f ca="1">VLOOKUP($AE$189,INDIRECT(VLOOKUP(AF195,$AG$22:$AI$62,3,0),1),20,0)</f>
        <v>#N/A</v>
      </c>
      <c r="BC195" s="100" t="e">
        <f ca="1">VLOOKUP($AE$189,INDIRECT(VLOOKUP(AF195,$AG$22:$AI$62,3,0),1),21,0)</f>
        <v>#N/A</v>
      </c>
      <c r="BD195" s="100" t="e">
        <f ca="1">VLOOKUP($AE$189,INDIRECT(VLOOKUP(AF195,$AG$22:$AI$62,3,0),1),22,0)</f>
        <v>#N/A</v>
      </c>
      <c r="BE195" s="100" t="e">
        <f ca="1">VLOOKUP($AE$189,INDIRECT(VLOOKUP(AF195,$AG$22:$AI$62,3,0),1),23,0)</f>
        <v>#N/A</v>
      </c>
      <c r="BF195" s="100" t="e">
        <f ca="1">VLOOKUP($AE$189,INDIRECT(VLOOKUP(AF195,$AG$22:$AI$62,3,0),1),24,0)</f>
        <v>#N/A</v>
      </c>
      <c r="BG195" s="100" t="e">
        <f ca="1">VLOOKUP($AE$189,INDIRECT(VLOOKUP(AF195,$AG$22:$AI$62,3,0),1),25,0)</f>
        <v>#N/A</v>
      </c>
      <c r="BH195" s="100" t="e">
        <f ca="1">VLOOKUP($AE$189,INDIRECT(VLOOKUP(AF195,$AG$22:$AI$62,3,0),1),26,0)</f>
        <v>#N/A</v>
      </c>
      <c r="BI195" s="100" t="e">
        <f ca="1">VLOOKUP($AE$189,INDIRECT(VLOOKUP(AF195,$AG$22:$AI$62,3,0),1),27,0)</f>
        <v>#N/A</v>
      </c>
      <c r="BJ195" s="100" t="e">
        <f ca="1">VLOOKUP($AE$189,INDIRECT(VLOOKUP(AF195,$AG$22:$AI$62,3,0),1),28,0)</f>
        <v>#N/A</v>
      </c>
      <c r="BK195" s="100" t="e">
        <f ca="1">VLOOKUP($AE$189,INDIRECT(VLOOKUP(AF195,$AG$22:$AI$62,3,0),1),29,0)</f>
        <v>#N/A</v>
      </c>
    </row>
    <row r="196" spans="1:69" x14ac:dyDescent="0.3">
      <c r="A196" s="128"/>
      <c r="B196" s="128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  <c r="Y196" s="128"/>
      <c r="Z196" s="128"/>
      <c r="AA196" s="128"/>
      <c r="AB196" s="128"/>
      <c r="AC196" s="128"/>
      <c r="AF196" s="89"/>
      <c r="AG196" s="90"/>
      <c r="AH196" s="102"/>
      <c r="AI196" s="92"/>
      <c r="AJ196" t="e">
        <f t="shared" ref="AJ196" ca="1" si="1491">IF(AI195&gt;AJ195,AJ195,AI195)</f>
        <v>#N/A</v>
      </c>
      <c r="AK196" s="84" t="e">
        <f t="shared" ref="AK196" ca="1" si="1492">IF($AI195&gt;AK195,AK195-AJ195,IF($AI195&lt;AJ195,0,$AI195-AJ195))</f>
        <v>#N/A</v>
      </c>
      <c r="AL196" s="84" t="e">
        <f t="shared" ref="AL196" ca="1" si="1493">IF($AI195&gt;AL195,AL195-AK195,IF($AI195&lt;AK195,0,$AI195-AK195))</f>
        <v>#N/A</v>
      </c>
      <c r="AM196" s="84" t="e">
        <f t="shared" ref="AM196" ca="1" si="1494">IF($AI195&gt;AM195,AM195-AL195,IF($AI195&lt;AL195,0,$AI195-AL195))</f>
        <v>#N/A</v>
      </c>
      <c r="AN196" s="84" t="e">
        <f t="shared" ref="AN196" ca="1" si="1495">IF($AI195&gt;AN195,AN195-AM195,IF($AI195&lt;AM195,0,$AI195-AM195))</f>
        <v>#N/A</v>
      </c>
      <c r="AO196" s="84" t="e">
        <f t="shared" ref="AO196" ca="1" si="1496">AO195*AJ196</f>
        <v>#N/A</v>
      </c>
      <c r="AP196" s="84" t="e">
        <f t="shared" ref="AP196" ca="1" si="1497">AP195*AK196</f>
        <v>#N/A</v>
      </c>
      <c r="AQ196" s="84" t="e">
        <f t="shared" ref="AQ196" ca="1" si="1498">AQ195*AL196</f>
        <v>#N/A</v>
      </c>
      <c r="AR196" s="84" t="e">
        <f t="shared" ref="AR196" ca="1" si="1499">AR195*AM196</f>
        <v>#N/A</v>
      </c>
      <c r="AS196" s="84" t="e">
        <f t="shared" ref="AS196" ca="1" si="1500">AS195*AN196</f>
        <v>#N/A</v>
      </c>
      <c r="AT196" s="118" t="e">
        <f ca="1">ROUND(($AH195-$AG195+1),0)*(AT195/365)*$H$79</f>
        <v>#VALUE!</v>
      </c>
      <c r="AU196" s="115" t="e">
        <f ca="1">ROUND(($AH195-$AG195),0)*(AU195/365)*$AW$65*$H$79</f>
        <v>#VALUE!</v>
      </c>
      <c r="AV196" s="115" t="e">
        <f ca="1">ROUND(($AH195-$AG195),0)*(AV195/365)*$AX$65*$H$79</f>
        <v>#VALUE!</v>
      </c>
      <c r="AW196" s="115" t="e">
        <f t="shared" ref="AW196" ca="1" si="1501">AW195*$AI195*$AW$65</f>
        <v>#N/A</v>
      </c>
      <c r="AX196" s="115" t="e">
        <f t="shared" ref="AX196" ca="1" si="1502">AX195*$AI195*$AX$65</f>
        <v>#N/A</v>
      </c>
      <c r="AY196" s="115" t="e">
        <f t="shared" ref="AY196" ca="1" si="1503">AY195*AJ196</f>
        <v>#N/A</v>
      </c>
      <c r="AZ196" s="115" t="e">
        <f t="shared" ref="AZ196" ca="1" si="1504">AZ195*AK196</f>
        <v>#N/A</v>
      </c>
      <c r="BA196" s="115" t="e">
        <f t="shared" ref="BA196" ca="1" si="1505">BA195*AL196</f>
        <v>#N/A</v>
      </c>
      <c r="BB196" s="115" t="e">
        <f t="shared" ref="BB196" ca="1" si="1506">BB195*AM196</f>
        <v>#N/A</v>
      </c>
      <c r="BC196" s="115" t="e">
        <f t="shared" ref="BC196" ca="1" si="1507">BC195*AN196</f>
        <v>#N/A</v>
      </c>
      <c r="BD196" s="117" t="e">
        <f ca="1">ROUND(($AH195-$AG195),0)*(BD195/365)*$H$79</f>
        <v>#VALUE!</v>
      </c>
      <c r="BE196" s="117" t="e">
        <f ca="1">ROUND(($AH195-$AG195),0)*(BE195/365)*$AW$65*$H$79</f>
        <v>#VALUE!</v>
      </c>
      <c r="BF196" s="117" t="e">
        <f ca="1">ROUND(($AH195-$AG195),0)*(BF195/365)*$AX$65*$H$79</f>
        <v>#VALUE!</v>
      </c>
      <c r="BG196" s="115" t="e">
        <f t="shared" ref="BG196" ca="1" si="1508">BG195*$AI195*$AW$65</f>
        <v>#N/A</v>
      </c>
      <c r="BH196" s="115" t="e">
        <f t="shared" ref="BH196" ca="1" si="1509">BH195*$AI195*$AX$65</f>
        <v>#N/A</v>
      </c>
      <c r="BI196" t="e">
        <f t="shared" ref="BI196" ca="1" si="1510">$AI195*BI195*$BI$65</f>
        <v>#VALUE!</v>
      </c>
      <c r="BJ196" t="e">
        <f t="shared" ref="BJ196" ca="1" si="1511">$AI195*BJ195*$BJ$65</f>
        <v>#VALUE!</v>
      </c>
      <c r="BK196" t="e">
        <f t="shared" ref="BK196" ca="1" si="1512">IF(AF195&gt;2019,$AI195*BK195*$BK$65,$AI195*BK195*1)</f>
        <v>#VALUE!</v>
      </c>
      <c r="BM196" s="115">
        <f t="shared" ref="BM196" ca="1" si="1513">IFERROR(SUM(AO196:AS196,AY196:BC196),0)</f>
        <v>0</v>
      </c>
      <c r="BN196" s="115">
        <f t="shared" ref="BN196" ca="1" si="1514">IFERROR(SUM(AW196,BG196),0)</f>
        <v>0</v>
      </c>
      <c r="BO196" s="115">
        <f t="shared" ref="BO196" ca="1" si="1515">IFERROR(SUM(AX196,BH196),0)</f>
        <v>0</v>
      </c>
      <c r="BP196" s="115">
        <f t="shared" ref="BP196" ca="1" si="1516">IFERROR(SUM(AT196:AV196,BD196:BF196),0)</f>
        <v>0</v>
      </c>
      <c r="BQ196" s="115">
        <f t="shared" ref="BQ196" ca="1" si="1517">IFERROR(SUM(BI196:BK196),0)</f>
        <v>0</v>
      </c>
    </row>
    <row r="197" spans="1:69" x14ac:dyDescent="0.3">
      <c r="A197" s="128"/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  <c r="AA197" s="128"/>
      <c r="AB197" s="128"/>
      <c r="AC197" s="128"/>
      <c r="AF197" s="89" t="str">
        <f t="shared" ref="AF197" si="1518">IF($AF$66&gt;3,AF195+1,"")</f>
        <v/>
      </c>
      <c r="AG197" s="90" t="str">
        <f t="shared" ref="AG197" si="1519">IF(AF197="","",CONCATENATE("01/01/",AF197))</f>
        <v/>
      </c>
      <c r="AH197" s="102" t="str">
        <f>IF(AF199="",IF(AF197="","",$L$30),(CONCATENATE("31/12/",AF197)))</f>
        <v/>
      </c>
      <c r="AI197" s="92" t="str">
        <f>IF(AF197&lt;&gt;"",$K$79/($L$30-$J$30)*(AH197-AG197),"")</f>
        <v/>
      </c>
      <c r="AJ197" s="100" t="e">
        <f ca="1">IF($AB$189=1,IF($J$79&gt;6,ROUND(VLOOKUP($AE$189,INDIRECT(VLOOKUP($AF197,$AG$22:$AI$62,3,0),1),2,0)/365*($AH197-$AG197+1)/6*$J$79,0),ROUND(VLOOKUP($AE$189,INDIRECT(VLOOKUP($AF197,$AG$22:$AI$62,3,0),1),2,0)/365*($AH197-$AG197+1),0)),ROUND(VLOOKUP($AE$189,INDIRECT(VLOOKUP($AF197,$AG$22:$AI$62,3,0),1),2,0)/365*($AH197-$AG197+1),0)*$H$79)</f>
        <v>#N/A</v>
      </c>
      <c r="AK197" s="100" t="e">
        <f ca="1">IF($AB$189=1,IF($J$79&gt;6,ROUND(VLOOKUP($AE$189,INDIRECT(VLOOKUP($AF197,$AG$22:$AI$62,3,0),1),3,0)/365*($AH197-$AG197+1)/6*$J$79,0),ROUND(VLOOKUP($AE$189,INDIRECT(VLOOKUP($AF197,$AG$22:$AI$62,3,0),1),3,0)/365*($AH197-$AG197+1),0)),ROUND(VLOOKUP($AE$189,INDIRECT(VLOOKUP($AF197,$AG$22:$AI$62,3,0),1),3,0)/365*($AH197-$AG197+1),0)*$H$79)</f>
        <v>#N/A</v>
      </c>
      <c r="AL197" s="100" t="e">
        <f ca="1">IF($AB$189=1,IF($J$79&gt;6,ROUND(VLOOKUP($AE$189,INDIRECT(VLOOKUP($AF197,$AG$22:$AI$62,3,0),1),4,0)/365*($AH197-$AG197+1)/6*$J$79,0),ROUND(VLOOKUP($AE$189,INDIRECT(VLOOKUP($AF197,$AG$22:$AI$62,3,0),1),4,0)/365*($AH197-$AG197+1),0)),ROUND(VLOOKUP($AE$189,INDIRECT(VLOOKUP($AF197,$AG$22:$AI$62,3,0),1),4,0)/365*($AH197-$AG197+1),0)*$H$79)</f>
        <v>#N/A</v>
      </c>
      <c r="AM197" s="100" t="e">
        <f ca="1">IF($AB$189=1,IF($J$79&gt;6,ROUND(VLOOKUP($AE$189,INDIRECT(VLOOKUP($AF197,$AG$22:$AI$62,3,0),1),5,0)/365*($AH197-$AG197+1)/6*$J$79,0),ROUND(VLOOKUP($AE$189,INDIRECT(VLOOKUP($AF197,$AG$22:$AI$62,3,0),1),5,0)/365*($AH197-$AG197+1),0)),ROUND(VLOOKUP($AE$189,INDIRECT(VLOOKUP($AF197,$AG$22:$AI$62,3,0),1),5,0)/365*($AH197-$AG197+1),0)*$H$79)</f>
        <v>#N/A</v>
      </c>
      <c r="AN197" s="100" t="e">
        <f ca="1">IF($AB$189=1,IF($J$79&gt;6,ROUND(VLOOKUP($AE$189,INDIRECT(VLOOKUP($AF197,$AG$22:$AI$62,3,0),1),6,0)/365*($AH197-$AG197+1)/6*$J$79,0),ROUND(VLOOKUP($AE$189,INDIRECT(VLOOKUP($AF197,$AG$22:$AI$62,3,0),1),6,0)/365*($AH197-$AG197+1),0)),ROUND(VLOOKUP($AE$189,INDIRECT(VLOOKUP($AF197,$AG$22:$AI$62,3,0),1),6,0)/365*($AH197-$AG197+1),0)*$H$79)</f>
        <v>#N/A</v>
      </c>
      <c r="AO197" s="100" t="e">
        <f ca="1">VLOOKUP($AE$189,INDIRECT(VLOOKUP(AF197,$AG$22:$AI$62,3,0),1),7,0)</f>
        <v>#N/A</v>
      </c>
      <c r="AP197" s="100" t="e">
        <f ca="1">VLOOKUP($AE$189,INDIRECT(VLOOKUP(AF197,$AG$22:$AI$62,3,0),1),8,0)</f>
        <v>#N/A</v>
      </c>
      <c r="AQ197" s="100" t="e">
        <f ca="1">VLOOKUP($AE$189,INDIRECT(VLOOKUP(AF197,$AG$22:$AI$62,3,0),1),9,0)</f>
        <v>#N/A</v>
      </c>
      <c r="AR197" s="100" t="e">
        <f ca="1">VLOOKUP($AE$189,INDIRECT(VLOOKUP(AF197,$AG$22:$AI$62,3,0),1),10,0)</f>
        <v>#N/A</v>
      </c>
      <c r="AS197" s="100" t="e">
        <f ca="1">VLOOKUP($AE$189,INDIRECT(VLOOKUP(AF197,$AG$22:$AI$62,3,0),1),11,0)</f>
        <v>#N/A</v>
      </c>
      <c r="AT197" s="100" t="e">
        <f ca="1">VLOOKUP($AE$189,INDIRECT(VLOOKUP(AF197,$AG$22:$AI$62,3,0),1),12,0)</f>
        <v>#N/A</v>
      </c>
      <c r="AU197" s="100" t="e">
        <f ca="1">VLOOKUP($AE$189,INDIRECT(VLOOKUP(AF197,$AG$22:$AI$62,3,0),1),13,0)</f>
        <v>#N/A</v>
      </c>
      <c r="AV197" s="100" t="e">
        <f ca="1">VLOOKUP($AE$189,INDIRECT(VLOOKUP(AF197,$AG$22:$AI$62,3,0),1),14,0)</f>
        <v>#N/A</v>
      </c>
      <c r="AW197" s="100" t="e">
        <f ca="1">VLOOKUP($AE$189,INDIRECT(VLOOKUP(AF197,$AG$22:$AI$62,3,0),1),15,0)</f>
        <v>#N/A</v>
      </c>
      <c r="AX197" s="100" t="e">
        <f ca="1">VLOOKUP($AE$189,INDIRECT(VLOOKUP(AF197,$AG$22:$AI$62,3,0),1),16,0)</f>
        <v>#N/A</v>
      </c>
      <c r="AY197" s="100" t="e">
        <f ca="1">VLOOKUP($AE$189,INDIRECT(VLOOKUP(AF197,$AG$22:$AI$62,3,0),1),17,0)</f>
        <v>#N/A</v>
      </c>
      <c r="AZ197" s="100" t="e">
        <f ca="1">VLOOKUP($AE$189,INDIRECT(VLOOKUP(AF197,$AG$22:$AI$62,3,0),1),18,0)</f>
        <v>#N/A</v>
      </c>
      <c r="BA197" s="100" t="e">
        <f ca="1">VLOOKUP($AE$189,INDIRECT(VLOOKUP(AF197,$AG$22:$AI$62,3,0),1),19,0)</f>
        <v>#N/A</v>
      </c>
      <c r="BB197" s="100" t="e">
        <f ca="1">VLOOKUP($AE$189,INDIRECT(VLOOKUP(AF197,$AG$22:$AI$62,3,0),1),20,0)</f>
        <v>#N/A</v>
      </c>
      <c r="BC197" s="100" t="e">
        <f ca="1">VLOOKUP($AE$189,INDIRECT(VLOOKUP(AF197,$AG$22:$AI$62,3,0),1),21,0)</f>
        <v>#N/A</v>
      </c>
      <c r="BD197" s="100" t="e">
        <f ca="1">VLOOKUP($AE$189,INDIRECT(VLOOKUP(AF197,$AG$22:$AI$62,3,0),1),22,0)</f>
        <v>#N/A</v>
      </c>
      <c r="BE197" s="100" t="e">
        <f ca="1">VLOOKUP($AE$189,INDIRECT(VLOOKUP(AF197,$AG$22:$AI$62,3,0),1),23,0)</f>
        <v>#N/A</v>
      </c>
      <c r="BF197" s="100" t="e">
        <f ca="1">VLOOKUP($AE$189,INDIRECT(VLOOKUP(AF197,$AG$22:$AI$62,3,0),1),24,0)</f>
        <v>#N/A</v>
      </c>
      <c r="BG197" s="100" t="e">
        <f ca="1">VLOOKUP($AE$189,INDIRECT(VLOOKUP(AF197,$AG$22:$AI$62,3,0),1),25,0)</f>
        <v>#N/A</v>
      </c>
      <c r="BH197" s="100" t="e">
        <f ca="1">VLOOKUP($AE$189,INDIRECT(VLOOKUP(AF197,$AG$22:$AI$62,3,0),1),26,0)</f>
        <v>#N/A</v>
      </c>
      <c r="BI197" s="100" t="e">
        <f ca="1">VLOOKUP($AE$189,INDIRECT(VLOOKUP(AF197,$AG$22:$AI$62,3,0),1),27,0)</f>
        <v>#N/A</v>
      </c>
      <c r="BJ197" s="100" t="e">
        <f ca="1">VLOOKUP($AE$189,INDIRECT(VLOOKUP(AF197,$AG$22:$AI$62,3,0),1),28,0)</f>
        <v>#N/A</v>
      </c>
      <c r="BK197" s="100" t="e">
        <f ca="1">VLOOKUP($AE$189,INDIRECT(VLOOKUP(AF197,$AG$22:$AI$62,3,0),1),29,0)</f>
        <v>#N/A</v>
      </c>
    </row>
    <row r="198" spans="1:69" x14ac:dyDescent="0.3">
      <c r="A198" s="128"/>
      <c r="B198" s="128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  <c r="AA198" s="128"/>
      <c r="AB198" s="128"/>
      <c r="AC198" s="128"/>
      <c r="AF198" s="89"/>
      <c r="AG198" s="90"/>
      <c r="AH198" s="102"/>
      <c r="AI198" s="92"/>
      <c r="AJ198" t="e">
        <f t="shared" ref="AJ198" ca="1" si="1520">IF(AI197&gt;AJ197,AJ197,AI197)</f>
        <v>#N/A</v>
      </c>
      <c r="AK198" s="84" t="e">
        <f t="shared" ref="AK198" ca="1" si="1521">IF($AI197&gt;AK197,AK197-AJ197,IF($AI197&lt;AJ197,0,$AI197-AJ197))</f>
        <v>#N/A</v>
      </c>
      <c r="AL198" s="84" t="e">
        <f t="shared" ref="AL198" ca="1" si="1522">IF($AI197&gt;AL197,AL197-AK197,IF($AI197&lt;AK197,0,$AI197-AK197))</f>
        <v>#N/A</v>
      </c>
      <c r="AM198" s="84" t="e">
        <f t="shared" ref="AM198" ca="1" si="1523">IF($AI197&gt;AM197,AM197-AL197,IF($AI197&lt;AL197,0,$AI197-AL197))</f>
        <v>#N/A</v>
      </c>
      <c r="AN198" s="84" t="e">
        <f t="shared" ref="AN198" ca="1" si="1524">IF($AI197&gt;AN197,AN197-AM197,IF($AI197&lt;AM197,0,$AI197-AM197))</f>
        <v>#N/A</v>
      </c>
      <c r="AO198" s="84" t="e">
        <f t="shared" ref="AO198" ca="1" si="1525">AO197*AJ198</f>
        <v>#N/A</v>
      </c>
      <c r="AP198" s="84" t="e">
        <f t="shared" ref="AP198" ca="1" si="1526">AP197*AK198</f>
        <v>#N/A</v>
      </c>
      <c r="AQ198" s="84" t="e">
        <f t="shared" ref="AQ198" ca="1" si="1527">AQ197*AL198</f>
        <v>#N/A</v>
      </c>
      <c r="AR198" s="84" t="e">
        <f t="shared" ref="AR198" ca="1" si="1528">AR197*AM198</f>
        <v>#N/A</v>
      </c>
      <c r="AS198" s="84" t="e">
        <f t="shared" ref="AS198" ca="1" si="1529">AS197*AN198</f>
        <v>#N/A</v>
      </c>
      <c r="AT198" s="118" t="e">
        <f ca="1">ROUND(($AH197-$AG197+1),0)*(AT197/365)*$H$79</f>
        <v>#VALUE!</v>
      </c>
      <c r="AU198" s="115" t="e">
        <f ca="1">ROUND(($AH197-$AG197),0)*(AU197/365)*$AW$65*$H$79</f>
        <v>#VALUE!</v>
      </c>
      <c r="AV198" s="115" t="e">
        <f ca="1">ROUND(($AH197-$AG197),0)*(AV197/365)*$AX$65*$H$79</f>
        <v>#VALUE!</v>
      </c>
      <c r="AW198" s="115" t="e">
        <f t="shared" ref="AW198" ca="1" si="1530">AW197*$AI197*$AW$65</f>
        <v>#N/A</v>
      </c>
      <c r="AX198" s="115" t="e">
        <f t="shared" ref="AX198" ca="1" si="1531">AX197*$AI197*$AX$65</f>
        <v>#N/A</v>
      </c>
      <c r="AY198" s="115" t="e">
        <f t="shared" ref="AY198" ca="1" si="1532">AY197*AJ198</f>
        <v>#N/A</v>
      </c>
      <c r="AZ198" s="115" t="e">
        <f t="shared" ref="AZ198" ca="1" si="1533">AZ197*AK198</f>
        <v>#N/A</v>
      </c>
      <c r="BA198" s="115" t="e">
        <f t="shared" ref="BA198" ca="1" si="1534">BA197*AL198</f>
        <v>#N/A</v>
      </c>
      <c r="BB198" s="115" t="e">
        <f t="shared" ref="BB198" ca="1" si="1535">BB197*AM198</f>
        <v>#N/A</v>
      </c>
      <c r="BC198" s="115" t="e">
        <f t="shared" ref="BC198" ca="1" si="1536">BC197*AN198</f>
        <v>#N/A</v>
      </c>
      <c r="BD198" s="117" t="e">
        <f ca="1">ROUND(($AH197-$AG197),0)*(BD197/365)*$H$79</f>
        <v>#VALUE!</v>
      </c>
      <c r="BE198" s="117" t="e">
        <f ca="1">ROUND(($AH197-$AG197),0)*(BE197/365)*$AW$65*$H$79</f>
        <v>#VALUE!</v>
      </c>
      <c r="BF198" s="117" t="e">
        <f ca="1">ROUND(($AH197-$AG197),0)*(BF197/365)*$AX$65*$H$79</f>
        <v>#VALUE!</v>
      </c>
      <c r="BG198" s="115" t="e">
        <f t="shared" ref="BG198" ca="1" si="1537">BG197*$AI197*$AW$65</f>
        <v>#N/A</v>
      </c>
      <c r="BH198" s="115" t="e">
        <f t="shared" ref="BH198" ca="1" si="1538">BH197*$AI197*$AX$65</f>
        <v>#N/A</v>
      </c>
      <c r="BI198" t="e">
        <f t="shared" ref="BI198" ca="1" si="1539">$AI197*BI197*$BI$65</f>
        <v>#VALUE!</v>
      </c>
      <c r="BJ198" t="e">
        <f t="shared" ref="BJ198" ca="1" si="1540">$AI197*BJ197*$BJ$65</f>
        <v>#VALUE!</v>
      </c>
      <c r="BK198" t="e">
        <f t="shared" ref="BK198" ca="1" si="1541">IF(AF197&gt;2019,$AI197*BK197*$BK$65,$AI197*BK197*1)</f>
        <v>#VALUE!</v>
      </c>
      <c r="BM198" s="115">
        <f t="shared" ref="BM198" ca="1" si="1542">IFERROR(SUM(AO198:AS198,AY198:BC198),0)</f>
        <v>0</v>
      </c>
      <c r="BN198" s="115">
        <f t="shared" ref="BN198" ca="1" si="1543">IFERROR(SUM(AW198,BG198),0)</f>
        <v>0</v>
      </c>
      <c r="BO198" s="115">
        <f t="shared" ref="BO198" ca="1" si="1544">IFERROR(SUM(AX198,BH198),0)</f>
        <v>0</v>
      </c>
      <c r="BP198" s="115">
        <f t="shared" ref="BP198" ca="1" si="1545">IFERROR(SUM(AT198:AV198,BD198:BF198),0)</f>
        <v>0</v>
      </c>
      <c r="BQ198" s="115">
        <f t="shared" ref="BQ198" ca="1" si="1546">IFERROR(SUM(BI198:BK198),0)</f>
        <v>0</v>
      </c>
    </row>
    <row r="199" spans="1:69" x14ac:dyDescent="0.3">
      <c r="A199" s="128"/>
      <c r="B199" s="128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  <c r="Z199" s="128"/>
      <c r="AA199" s="128"/>
      <c r="AB199" s="128"/>
      <c r="AC199" s="128"/>
      <c r="AF199" s="89"/>
      <c r="AG199" s="90"/>
      <c r="AH199" s="102"/>
      <c r="AI199" s="92"/>
      <c r="AK199" s="84"/>
      <c r="AL199" s="84"/>
      <c r="AM199" s="84"/>
      <c r="AN199" s="84"/>
      <c r="AO199" s="84"/>
      <c r="AP199" s="84"/>
      <c r="AQ199" s="84"/>
      <c r="AR199" s="84"/>
      <c r="AS199" s="84"/>
      <c r="AT199" s="117"/>
      <c r="AU199" s="115"/>
      <c r="AV199" s="115"/>
      <c r="AW199" s="115"/>
      <c r="AX199" s="115"/>
      <c r="AY199" s="115"/>
      <c r="AZ199" s="115"/>
      <c r="BA199" s="115"/>
      <c r="BB199" s="115"/>
      <c r="BC199" s="115"/>
      <c r="BD199" s="117"/>
      <c r="BE199" s="117"/>
      <c r="BF199" s="117"/>
      <c r="BG199" s="115"/>
      <c r="BH199" s="115"/>
      <c r="BM199" s="115"/>
      <c r="BN199" s="115"/>
      <c r="BO199" s="115"/>
      <c r="BP199" s="115"/>
      <c r="BQ199" s="115"/>
    </row>
    <row r="200" spans="1:69" x14ac:dyDescent="0.3">
      <c r="A200" s="128"/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  <c r="AA200" s="128"/>
      <c r="AB200" s="128"/>
      <c r="AC200" s="128"/>
    </row>
    <row r="201" spans="1:69" x14ac:dyDescent="0.3">
      <c r="A201" s="128"/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  <c r="AA201" s="128"/>
      <c r="AB201" s="128"/>
      <c r="AC201" s="128"/>
    </row>
    <row r="202" spans="1:69" x14ac:dyDescent="0.3">
      <c r="A202" s="128"/>
      <c r="B202" s="128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  <c r="AA202" s="128"/>
      <c r="AB202" s="128"/>
      <c r="AC202" s="128"/>
    </row>
    <row r="203" spans="1:69" x14ac:dyDescent="0.3">
      <c r="A203" s="128"/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  <c r="AA203" s="128"/>
      <c r="AB203" s="128"/>
      <c r="AC203" s="128"/>
    </row>
    <row r="204" spans="1:69" x14ac:dyDescent="0.3">
      <c r="A204" s="128"/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  <c r="AA204" s="128"/>
      <c r="AB204" s="128"/>
      <c r="AC204" s="128"/>
    </row>
    <row r="205" spans="1:69" x14ac:dyDescent="0.3">
      <c r="A205" s="128"/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  <c r="AA205" s="128"/>
      <c r="AB205" s="128"/>
      <c r="AC205" s="128"/>
    </row>
    <row r="206" spans="1:69" x14ac:dyDescent="0.3">
      <c r="A206" s="128"/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  <c r="AA206" s="128"/>
      <c r="AB206" s="128"/>
      <c r="AC206" s="128"/>
    </row>
    <row r="207" spans="1:69" x14ac:dyDescent="0.3">
      <c r="A207" s="128"/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  <c r="AA207" s="128"/>
      <c r="AB207" s="128"/>
      <c r="AC207" s="128"/>
    </row>
    <row r="208" spans="1:69" x14ac:dyDescent="0.3">
      <c r="A208" s="128"/>
      <c r="B208" s="128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  <c r="Y208" s="128"/>
      <c r="Z208" s="128"/>
      <c r="AA208" s="128"/>
      <c r="AB208" s="128"/>
      <c r="AC208" s="128"/>
    </row>
    <row r="209" spans="1:29" x14ac:dyDescent="0.3">
      <c r="A209" s="128"/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  <c r="AA209" s="128"/>
      <c r="AB209" s="128"/>
      <c r="AC209" s="128"/>
    </row>
    <row r="210" spans="1:29" x14ac:dyDescent="0.3">
      <c r="A210" s="128"/>
      <c r="B210" s="128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128"/>
      <c r="Y210" s="128"/>
      <c r="Z210" s="128"/>
      <c r="AA210" s="128"/>
      <c r="AB210" s="128"/>
      <c r="AC210" s="128"/>
    </row>
    <row r="211" spans="1:29" x14ac:dyDescent="0.3">
      <c r="A211" s="128"/>
      <c r="B211" s="128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  <c r="Z211" s="128"/>
      <c r="AA211" s="128"/>
      <c r="AB211" s="128"/>
      <c r="AC211" s="128"/>
    </row>
    <row r="212" spans="1:29" x14ac:dyDescent="0.3">
      <c r="A212" s="128"/>
      <c r="B212" s="128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  <c r="Z212" s="128"/>
      <c r="AA212" s="128"/>
      <c r="AB212" s="128"/>
      <c r="AC212" s="128"/>
    </row>
    <row r="213" spans="1:29" x14ac:dyDescent="0.3">
      <c r="A213" s="128"/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  <c r="AA213" s="128"/>
      <c r="AB213" s="128"/>
      <c r="AC213" s="128"/>
    </row>
    <row r="214" spans="1:29" x14ac:dyDescent="0.3">
      <c r="A214" s="128"/>
      <c r="B214" s="128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  <c r="Z214" s="128"/>
      <c r="AA214" s="128"/>
      <c r="AB214" s="128"/>
      <c r="AC214" s="128"/>
    </row>
    <row r="215" spans="1:29" x14ac:dyDescent="0.3">
      <c r="A215" s="128"/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  <c r="AA215" s="128"/>
      <c r="AB215" s="128"/>
      <c r="AC215" s="128"/>
    </row>
    <row r="216" spans="1:29" x14ac:dyDescent="0.3">
      <c r="A216" s="128"/>
      <c r="B216" s="128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  <c r="Y216" s="128"/>
      <c r="Z216" s="128"/>
      <c r="AA216" s="128"/>
      <c r="AB216" s="128"/>
      <c r="AC216" s="128"/>
    </row>
    <row r="217" spans="1:29" x14ac:dyDescent="0.3">
      <c r="A217" s="128"/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  <c r="AA217" s="128"/>
      <c r="AB217" s="128"/>
      <c r="AC217" s="128"/>
    </row>
    <row r="218" spans="1:29" x14ac:dyDescent="0.3">
      <c r="A218" s="128"/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  <c r="AA218" s="128"/>
      <c r="AB218" s="128"/>
      <c r="AC218" s="128"/>
    </row>
    <row r="219" spans="1:29" x14ac:dyDescent="0.3">
      <c r="A219" s="128"/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  <c r="AA219" s="128"/>
      <c r="AB219" s="128"/>
      <c r="AC219" s="128"/>
    </row>
    <row r="220" spans="1:29" x14ac:dyDescent="0.3">
      <c r="A220" s="128"/>
      <c r="B220" s="128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  <c r="AA220" s="128"/>
      <c r="AB220" s="128"/>
      <c r="AC220" s="128"/>
    </row>
    <row r="221" spans="1:29" x14ac:dyDescent="0.3">
      <c r="A221" s="128"/>
      <c r="B221" s="128"/>
      <c r="C221" s="128"/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  <c r="V221" s="128"/>
      <c r="W221" s="128"/>
      <c r="X221" s="128"/>
      <c r="Y221" s="128"/>
      <c r="Z221" s="128"/>
      <c r="AA221" s="128"/>
      <c r="AB221" s="128"/>
      <c r="AC221" s="128"/>
    </row>
    <row r="222" spans="1:29" x14ac:dyDescent="0.3">
      <c r="A222" s="128"/>
      <c r="B222" s="128"/>
      <c r="C222" s="128"/>
      <c r="D222" s="128"/>
      <c r="E222" s="128"/>
      <c r="F222" s="128"/>
      <c r="G222" s="128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128"/>
      <c r="Y222" s="128"/>
      <c r="Z222" s="128"/>
      <c r="AA222" s="128"/>
      <c r="AB222" s="128"/>
      <c r="AC222" s="128"/>
    </row>
    <row r="223" spans="1:29" x14ac:dyDescent="0.3">
      <c r="A223" s="128"/>
      <c r="B223" s="128"/>
      <c r="C223" s="128"/>
      <c r="D223" s="128"/>
      <c r="E223" s="128"/>
      <c r="F223" s="128"/>
      <c r="G223" s="128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  <c r="V223" s="128"/>
      <c r="W223" s="128"/>
      <c r="X223" s="128"/>
      <c r="Y223" s="128"/>
      <c r="Z223" s="128"/>
      <c r="AA223" s="128"/>
      <c r="AB223" s="128"/>
      <c r="AC223" s="128"/>
    </row>
    <row r="224" spans="1:29" x14ac:dyDescent="0.3">
      <c r="A224" s="128"/>
      <c r="B224" s="128"/>
      <c r="C224" s="128"/>
      <c r="D224" s="128"/>
      <c r="E224" s="128"/>
      <c r="F224" s="128"/>
      <c r="G224" s="128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  <c r="V224" s="128"/>
      <c r="W224" s="128"/>
      <c r="X224" s="128"/>
      <c r="Y224" s="128"/>
      <c r="Z224" s="128"/>
      <c r="AA224" s="128"/>
      <c r="AB224" s="128"/>
      <c r="AC224" s="128"/>
    </row>
    <row r="225" spans="1:29" x14ac:dyDescent="0.3">
      <c r="A225" s="128"/>
      <c r="B225" s="128"/>
      <c r="C225" s="128"/>
      <c r="D225" s="128"/>
      <c r="E225" s="128"/>
      <c r="F225" s="128"/>
      <c r="G225" s="128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8"/>
      <c r="Y225" s="128"/>
      <c r="Z225" s="128"/>
      <c r="AA225" s="128"/>
      <c r="AB225" s="128"/>
      <c r="AC225" s="128"/>
    </row>
    <row r="226" spans="1:29" x14ac:dyDescent="0.3">
      <c r="A226" s="128"/>
      <c r="B226" s="128"/>
      <c r="C226" s="128"/>
      <c r="D226" s="128"/>
      <c r="E226" s="128"/>
      <c r="F226" s="128"/>
      <c r="G226" s="128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  <c r="V226" s="128"/>
      <c r="W226" s="128"/>
      <c r="X226" s="128"/>
      <c r="Y226" s="128"/>
      <c r="Z226" s="128"/>
      <c r="AA226" s="128"/>
      <c r="AB226" s="128"/>
      <c r="AC226" s="128"/>
    </row>
    <row r="227" spans="1:29" x14ac:dyDescent="0.3">
      <c r="A227" s="128"/>
      <c r="B227" s="128"/>
      <c r="C227" s="128"/>
      <c r="D227" s="128"/>
      <c r="E227" s="128"/>
      <c r="F227" s="128"/>
      <c r="G227" s="128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8"/>
      <c r="T227" s="128"/>
      <c r="U227" s="128"/>
      <c r="V227" s="128"/>
      <c r="W227" s="128"/>
      <c r="X227" s="128"/>
      <c r="Y227" s="128"/>
      <c r="Z227" s="128"/>
      <c r="AA227" s="128"/>
      <c r="AB227" s="128"/>
      <c r="AC227" s="128"/>
    </row>
    <row r="228" spans="1:29" x14ac:dyDescent="0.3">
      <c r="A228" s="128"/>
      <c r="B228" s="128"/>
      <c r="C228" s="128"/>
      <c r="D228" s="128"/>
      <c r="E228" s="128"/>
      <c r="F228" s="128"/>
      <c r="G228" s="128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  <c r="V228" s="128"/>
      <c r="W228" s="128"/>
      <c r="X228" s="128"/>
      <c r="Y228" s="128"/>
      <c r="Z228" s="128"/>
      <c r="AA228" s="128"/>
      <c r="AB228" s="128"/>
      <c r="AC228" s="128"/>
    </row>
    <row r="229" spans="1:29" x14ac:dyDescent="0.3">
      <c r="A229" s="128"/>
      <c r="B229" s="128"/>
      <c r="C229" s="128"/>
      <c r="D229" s="128"/>
      <c r="E229" s="128"/>
      <c r="F229" s="128"/>
      <c r="G229" s="128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  <c r="Z229" s="128"/>
      <c r="AA229" s="128"/>
      <c r="AB229" s="128"/>
      <c r="AC229" s="128"/>
    </row>
    <row r="230" spans="1:29" x14ac:dyDescent="0.3">
      <c r="A230" s="128"/>
      <c r="B230" s="128"/>
      <c r="C230" s="128"/>
      <c r="D230" s="128"/>
      <c r="E230" s="128"/>
      <c r="F230" s="128"/>
      <c r="G230" s="128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  <c r="Z230" s="128"/>
      <c r="AA230" s="128"/>
      <c r="AB230" s="128"/>
      <c r="AC230" s="128"/>
    </row>
    <row r="231" spans="1:29" x14ac:dyDescent="0.3">
      <c r="A231" s="128"/>
      <c r="B231" s="128"/>
      <c r="C231" s="128"/>
      <c r="D231" s="128"/>
      <c r="E231" s="128"/>
      <c r="F231" s="128"/>
      <c r="G231" s="128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128"/>
      <c r="Y231" s="128"/>
      <c r="Z231" s="128"/>
      <c r="AA231" s="128"/>
      <c r="AB231" s="128"/>
      <c r="AC231" s="128"/>
    </row>
    <row r="232" spans="1:29" x14ac:dyDescent="0.3">
      <c r="A232" s="128"/>
      <c r="B232" s="128"/>
      <c r="C232" s="128"/>
      <c r="D232" s="128"/>
      <c r="E232" s="128"/>
      <c r="F232" s="128"/>
      <c r="G232" s="128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  <c r="V232" s="128"/>
      <c r="W232" s="128"/>
      <c r="X232" s="128"/>
      <c r="Y232" s="128"/>
      <c r="Z232" s="128"/>
      <c r="AA232" s="128"/>
      <c r="AB232" s="128"/>
      <c r="AC232" s="128"/>
    </row>
    <row r="233" spans="1:29" x14ac:dyDescent="0.3">
      <c r="A233" s="128"/>
      <c r="B233" s="128"/>
      <c r="C233" s="128"/>
      <c r="D233" s="128"/>
      <c r="E233" s="128"/>
      <c r="F233" s="128"/>
      <c r="G233" s="128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  <c r="V233" s="128"/>
      <c r="W233" s="128"/>
      <c r="X233" s="128"/>
      <c r="Y233" s="128"/>
      <c r="Z233" s="128"/>
      <c r="AA233" s="128"/>
      <c r="AB233" s="128"/>
      <c r="AC233" s="128"/>
    </row>
    <row r="234" spans="1:29" x14ac:dyDescent="0.3">
      <c r="A234" s="128"/>
      <c r="B234" s="128"/>
      <c r="C234" s="128"/>
      <c r="D234" s="128"/>
      <c r="E234" s="128"/>
      <c r="F234" s="128"/>
      <c r="G234" s="128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8"/>
      <c r="T234" s="128"/>
      <c r="U234" s="128"/>
      <c r="V234" s="128"/>
      <c r="W234" s="128"/>
      <c r="X234" s="128"/>
      <c r="Y234" s="128"/>
      <c r="Z234" s="128"/>
      <c r="AA234" s="128"/>
      <c r="AB234" s="128"/>
      <c r="AC234" s="128"/>
    </row>
    <row r="235" spans="1:29" x14ac:dyDescent="0.3">
      <c r="A235" s="128"/>
      <c r="B235" s="128"/>
      <c r="C235" s="128"/>
      <c r="D235" s="128"/>
      <c r="E235" s="128"/>
      <c r="F235" s="128"/>
      <c r="G235" s="128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8"/>
      <c r="T235" s="128"/>
      <c r="U235" s="128"/>
      <c r="V235" s="128"/>
      <c r="W235" s="128"/>
      <c r="X235" s="128"/>
      <c r="Y235" s="128"/>
      <c r="Z235" s="128"/>
      <c r="AA235" s="128"/>
      <c r="AB235" s="128"/>
      <c r="AC235" s="128"/>
    </row>
    <row r="236" spans="1:29" x14ac:dyDescent="0.3">
      <c r="A236" s="128"/>
      <c r="B236" s="128"/>
      <c r="C236" s="128"/>
      <c r="D236" s="128"/>
      <c r="E236" s="128"/>
      <c r="F236" s="128"/>
      <c r="G236" s="128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8"/>
      <c r="T236" s="128"/>
      <c r="U236" s="128"/>
      <c r="V236" s="128"/>
      <c r="W236" s="128"/>
      <c r="X236" s="128"/>
      <c r="Y236" s="128"/>
      <c r="Z236" s="128"/>
      <c r="AA236" s="128"/>
      <c r="AB236" s="128"/>
      <c r="AC236" s="128"/>
    </row>
    <row r="237" spans="1:29" x14ac:dyDescent="0.3">
      <c r="A237" s="128"/>
      <c r="B237" s="128"/>
      <c r="C237" s="128"/>
      <c r="D237" s="128"/>
      <c r="E237" s="128"/>
      <c r="F237" s="128"/>
      <c r="G237" s="128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8"/>
      <c r="T237" s="128"/>
      <c r="U237" s="128"/>
      <c r="V237" s="128"/>
      <c r="W237" s="128"/>
      <c r="X237" s="128"/>
      <c r="Y237" s="128"/>
      <c r="Z237" s="128"/>
      <c r="AA237" s="128"/>
      <c r="AB237" s="128"/>
      <c r="AC237" s="128"/>
    </row>
    <row r="238" spans="1:29" x14ac:dyDescent="0.3">
      <c r="A238" s="128"/>
      <c r="B238" s="128"/>
      <c r="C238" s="128"/>
      <c r="D238" s="128"/>
      <c r="E238" s="128"/>
      <c r="F238" s="128"/>
      <c r="G238" s="128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128"/>
      <c r="Y238" s="128"/>
      <c r="Z238" s="128"/>
      <c r="AA238" s="128"/>
      <c r="AB238" s="128"/>
      <c r="AC238" s="128"/>
    </row>
    <row r="239" spans="1:29" x14ac:dyDescent="0.3">
      <c r="A239" s="128"/>
      <c r="B239" s="128"/>
      <c r="C239" s="128"/>
      <c r="D239" s="128"/>
      <c r="E239" s="128"/>
      <c r="F239" s="128"/>
      <c r="G239" s="128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  <c r="V239" s="128"/>
      <c r="W239" s="128"/>
      <c r="X239" s="128"/>
      <c r="Y239" s="128"/>
      <c r="Z239" s="128"/>
      <c r="AA239" s="128"/>
      <c r="AB239" s="128"/>
      <c r="AC239" s="128"/>
    </row>
    <row r="240" spans="1:29" x14ac:dyDescent="0.3">
      <c r="A240" s="128"/>
      <c r="B240" s="128"/>
      <c r="C240" s="128"/>
      <c r="D240" s="128"/>
      <c r="E240" s="128"/>
      <c r="F240" s="128"/>
      <c r="G240" s="128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8"/>
      <c r="T240" s="128"/>
      <c r="U240" s="128"/>
      <c r="V240" s="128"/>
      <c r="W240" s="128"/>
      <c r="X240" s="128"/>
      <c r="Y240" s="128"/>
      <c r="Z240" s="128"/>
      <c r="AA240" s="128"/>
      <c r="AB240" s="128"/>
      <c r="AC240" s="128"/>
    </row>
    <row r="241" spans="1:29" x14ac:dyDescent="0.3">
      <c r="A241" s="128"/>
      <c r="B241" s="128"/>
      <c r="C241" s="128"/>
      <c r="D241" s="128"/>
      <c r="E241" s="128"/>
      <c r="F241" s="128"/>
      <c r="G241" s="128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8"/>
      <c r="T241" s="128"/>
      <c r="U241" s="128"/>
      <c r="V241" s="128"/>
      <c r="W241" s="128"/>
      <c r="X241" s="128"/>
      <c r="Y241" s="128"/>
      <c r="Z241" s="128"/>
      <c r="AA241" s="128"/>
      <c r="AB241" s="128"/>
      <c r="AC241" s="128"/>
    </row>
    <row r="242" spans="1:29" x14ac:dyDescent="0.3">
      <c r="A242" s="128"/>
      <c r="B242" s="128"/>
      <c r="C242" s="128"/>
      <c r="D242" s="128"/>
      <c r="E242" s="128"/>
      <c r="F242" s="128"/>
      <c r="G242" s="128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8"/>
      <c r="T242" s="128"/>
      <c r="U242" s="128"/>
      <c r="V242" s="128"/>
      <c r="W242" s="128"/>
      <c r="X242" s="128"/>
      <c r="Y242" s="128"/>
      <c r="Z242" s="128"/>
      <c r="AA242" s="128"/>
      <c r="AB242" s="128"/>
      <c r="AC242" s="128"/>
    </row>
    <row r="243" spans="1:29" x14ac:dyDescent="0.3">
      <c r="A243" s="128"/>
      <c r="B243" s="128"/>
      <c r="C243" s="128"/>
      <c r="D243" s="128"/>
      <c r="E243" s="128"/>
      <c r="F243" s="128"/>
      <c r="G243" s="128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8"/>
      <c r="T243" s="128"/>
      <c r="U243" s="128"/>
      <c r="V243" s="128"/>
      <c r="W243" s="128"/>
      <c r="X243" s="128"/>
      <c r="Y243" s="128"/>
      <c r="Z243" s="128"/>
      <c r="AA243" s="128"/>
      <c r="AB243" s="128"/>
      <c r="AC243" s="128"/>
    </row>
    <row r="244" spans="1:29" x14ac:dyDescent="0.3">
      <c r="A244" s="128"/>
      <c r="B244" s="128"/>
      <c r="C244" s="128"/>
      <c r="D244" s="128"/>
      <c r="E244" s="128"/>
      <c r="F244" s="128"/>
      <c r="G244" s="128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8"/>
      <c r="T244" s="128"/>
      <c r="U244" s="128"/>
      <c r="V244" s="128"/>
      <c r="W244" s="128"/>
      <c r="X244" s="128"/>
      <c r="Y244" s="128"/>
      <c r="Z244" s="128"/>
      <c r="AA244" s="128"/>
      <c r="AB244" s="128"/>
      <c r="AC244" s="128"/>
    </row>
    <row r="245" spans="1:29" x14ac:dyDescent="0.3">
      <c r="A245" s="128"/>
      <c r="B245" s="128"/>
      <c r="C245" s="128"/>
      <c r="D245" s="128"/>
      <c r="E245" s="128"/>
      <c r="F245" s="128"/>
      <c r="G245" s="128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8"/>
      <c r="T245" s="128"/>
      <c r="U245" s="128"/>
      <c r="V245" s="128"/>
      <c r="W245" s="128"/>
      <c r="X245" s="128"/>
      <c r="Y245" s="128"/>
      <c r="Z245" s="128"/>
      <c r="AA245" s="128"/>
      <c r="AB245" s="128"/>
      <c r="AC245" s="128"/>
    </row>
    <row r="246" spans="1:29" x14ac:dyDescent="0.3">
      <c r="A246" s="128"/>
      <c r="B246" s="128"/>
      <c r="C246" s="128"/>
      <c r="D246" s="128"/>
      <c r="E246" s="128"/>
      <c r="F246" s="128"/>
      <c r="G246" s="128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8"/>
      <c r="T246" s="128"/>
      <c r="U246" s="128"/>
      <c r="V246" s="128"/>
      <c r="W246" s="128"/>
      <c r="X246" s="128"/>
      <c r="Y246" s="128"/>
      <c r="Z246" s="128"/>
      <c r="AA246" s="128"/>
      <c r="AB246" s="128"/>
      <c r="AC246" s="128"/>
    </row>
    <row r="247" spans="1:29" x14ac:dyDescent="0.3">
      <c r="A247" s="128"/>
      <c r="B247" s="128"/>
      <c r="C247" s="128"/>
      <c r="D247" s="128"/>
      <c r="E247" s="128"/>
      <c r="F247" s="128"/>
      <c r="G247" s="128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8"/>
      <c r="T247" s="128"/>
      <c r="U247" s="128"/>
      <c r="V247" s="128"/>
      <c r="W247" s="128"/>
      <c r="X247" s="128"/>
      <c r="Y247" s="128"/>
      <c r="Z247" s="128"/>
      <c r="AA247" s="128"/>
      <c r="AB247" s="128"/>
      <c r="AC247" s="128"/>
    </row>
    <row r="248" spans="1:29" x14ac:dyDescent="0.3">
      <c r="A248" s="128"/>
      <c r="B248" s="128"/>
      <c r="C248" s="128"/>
      <c r="D248" s="128"/>
      <c r="E248" s="128"/>
      <c r="F248" s="128"/>
      <c r="G248" s="128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8"/>
      <c r="T248" s="128"/>
      <c r="U248" s="128"/>
      <c r="V248" s="128"/>
      <c r="W248" s="128"/>
      <c r="X248" s="128"/>
      <c r="Y248" s="128"/>
      <c r="Z248" s="128"/>
      <c r="AA248" s="128"/>
      <c r="AB248" s="128"/>
      <c r="AC248" s="128"/>
    </row>
    <row r="249" spans="1:29" x14ac:dyDescent="0.3">
      <c r="A249" s="128"/>
      <c r="B249" s="128"/>
      <c r="C249" s="128"/>
      <c r="D249" s="128"/>
      <c r="E249" s="128"/>
      <c r="F249" s="128"/>
      <c r="G249" s="128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8"/>
      <c r="T249" s="128"/>
      <c r="U249" s="128"/>
      <c r="V249" s="128"/>
      <c r="W249" s="128"/>
      <c r="X249" s="128"/>
      <c r="Y249" s="128"/>
      <c r="Z249" s="128"/>
      <c r="AA249" s="128"/>
      <c r="AB249" s="128"/>
      <c r="AC249" s="128"/>
    </row>
    <row r="250" spans="1:29" x14ac:dyDescent="0.3">
      <c r="A250" s="128"/>
      <c r="B250" s="128"/>
      <c r="C250" s="128"/>
      <c r="D250" s="128"/>
      <c r="E250" s="128"/>
      <c r="F250" s="128"/>
      <c r="G250" s="128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8"/>
      <c r="T250" s="128"/>
      <c r="U250" s="128"/>
      <c r="V250" s="128"/>
      <c r="W250" s="128"/>
      <c r="X250" s="128"/>
      <c r="Y250" s="128"/>
      <c r="Z250" s="128"/>
      <c r="AA250" s="128"/>
      <c r="AB250" s="128"/>
      <c r="AC250" s="128"/>
    </row>
    <row r="251" spans="1:29" x14ac:dyDescent="0.3">
      <c r="A251" s="128"/>
      <c r="B251" s="128"/>
      <c r="C251" s="128"/>
      <c r="D251" s="128"/>
      <c r="E251" s="128"/>
      <c r="F251" s="128"/>
      <c r="G251" s="128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8"/>
      <c r="T251" s="128"/>
      <c r="U251" s="128"/>
      <c r="V251" s="128"/>
      <c r="W251" s="128"/>
      <c r="X251" s="128"/>
      <c r="Y251" s="128"/>
      <c r="Z251" s="128"/>
      <c r="AA251" s="128"/>
      <c r="AB251" s="128"/>
      <c r="AC251" s="128"/>
    </row>
    <row r="252" spans="1:29" x14ac:dyDescent="0.3">
      <c r="A252" s="128"/>
      <c r="B252" s="128"/>
      <c r="C252" s="128"/>
      <c r="D252" s="128"/>
      <c r="E252" s="128"/>
      <c r="F252" s="128"/>
      <c r="G252" s="128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128"/>
      <c r="Y252" s="128"/>
      <c r="Z252" s="128"/>
      <c r="AA252" s="128"/>
      <c r="AB252" s="128"/>
      <c r="AC252" s="128"/>
    </row>
    <row r="253" spans="1:29" x14ac:dyDescent="0.3">
      <c r="A253" s="128"/>
      <c r="B253" s="128"/>
      <c r="C253" s="128"/>
      <c r="D253" s="128"/>
      <c r="E253" s="128"/>
      <c r="F253" s="128"/>
      <c r="G253" s="128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8"/>
      <c r="T253" s="128"/>
      <c r="U253" s="128"/>
      <c r="V253" s="128"/>
      <c r="W253" s="128"/>
      <c r="X253" s="128"/>
      <c r="Y253" s="128"/>
      <c r="Z253" s="128"/>
      <c r="AA253" s="128"/>
      <c r="AB253" s="128"/>
      <c r="AC253" s="128"/>
    </row>
    <row r="254" spans="1:29" x14ac:dyDescent="0.3">
      <c r="A254" s="128"/>
      <c r="B254" s="128"/>
      <c r="C254" s="128"/>
      <c r="D254" s="128"/>
      <c r="E254" s="128"/>
      <c r="F254" s="128"/>
      <c r="G254" s="128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8"/>
      <c r="T254" s="128"/>
      <c r="U254" s="128"/>
      <c r="V254" s="128"/>
      <c r="W254" s="128"/>
      <c r="X254" s="128"/>
      <c r="Y254" s="128"/>
      <c r="Z254" s="128"/>
      <c r="AA254" s="128"/>
      <c r="AB254" s="128"/>
      <c r="AC254" s="128"/>
    </row>
    <row r="255" spans="1:29" x14ac:dyDescent="0.3">
      <c r="A255" s="128"/>
      <c r="B255" s="128"/>
      <c r="C255" s="128"/>
      <c r="D255" s="128"/>
      <c r="E255" s="128"/>
      <c r="F255" s="128"/>
      <c r="G255" s="128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8"/>
      <c r="T255" s="128"/>
      <c r="U255" s="128"/>
      <c r="V255" s="128"/>
      <c r="W255" s="128"/>
      <c r="X255" s="128"/>
      <c r="Y255" s="128"/>
      <c r="Z255" s="128"/>
      <c r="AA255" s="128"/>
      <c r="AB255" s="128"/>
      <c r="AC255" s="128"/>
    </row>
    <row r="256" spans="1:29" x14ac:dyDescent="0.3">
      <c r="A256" s="128"/>
      <c r="B256" s="128"/>
      <c r="C256" s="128"/>
      <c r="D256" s="128"/>
      <c r="E256" s="128"/>
      <c r="F256" s="128"/>
      <c r="G256" s="128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8"/>
      <c r="T256" s="128"/>
      <c r="U256" s="128"/>
      <c r="V256" s="128"/>
      <c r="W256" s="128"/>
      <c r="X256" s="128"/>
      <c r="Y256" s="128"/>
      <c r="Z256" s="128"/>
      <c r="AA256" s="128"/>
      <c r="AB256" s="128"/>
      <c r="AC256" s="128"/>
    </row>
    <row r="257" spans="1:29" x14ac:dyDescent="0.3">
      <c r="A257" s="128"/>
      <c r="B257" s="128"/>
      <c r="C257" s="128"/>
      <c r="D257" s="128"/>
      <c r="E257" s="128"/>
      <c r="F257" s="128"/>
      <c r="G257" s="128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8"/>
      <c r="T257" s="128"/>
      <c r="U257" s="128"/>
      <c r="V257" s="128"/>
      <c r="W257" s="128"/>
      <c r="X257" s="128"/>
      <c r="Y257" s="128"/>
      <c r="Z257" s="128"/>
      <c r="AA257" s="128"/>
      <c r="AB257" s="128"/>
      <c r="AC257" s="128"/>
    </row>
    <row r="258" spans="1:29" x14ac:dyDescent="0.3">
      <c r="A258" s="128"/>
      <c r="B258" s="128"/>
      <c r="C258" s="128"/>
      <c r="D258" s="128"/>
      <c r="E258" s="128"/>
      <c r="F258" s="128"/>
      <c r="G258" s="128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  <c r="V258" s="128"/>
      <c r="W258" s="128"/>
      <c r="X258" s="128"/>
      <c r="Y258" s="128"/>
      <c r="Z258" s="128"/>
      <c r="AA258" s="128"/>
      <c r="AB258" s="128"/>
      <c r="AC258" s="128"/>
    </row>
    <row r="259" spans="1:29" x14ac:dyDescent="0.3">
      <c r="A259" s="128"/>
      <c r="B259" s="128"/>
      <c r="C259" s="128"/>
      <c r="D259" s="128"/>
      <c r="E259" s="128"/>
      <c r="F259" s="128"/>
      <c r="G259" s="128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8"/>
      <c r="T259" s="128"/>
      <c r="U259" s="128"/>
      <c r="V259" s="128"/>
      <c r="W259" s="128"/>
      <c r="X259" s="128"/>
      <c r="Y259" s="128"/>
      <c r="Z259" s="128"/>
      <c r="AA259" s="128"/>
      <c r="AB259" s="128"/>
      <c r="AC259" s="128"/>
    </row>
    <row r="260" spans="1:29" x14ac:dyDescent="0.3">
      <c r="A260" s="128"/>
      <c r="B260" s="128"/>
      <c r="C260" s="128"/>
      <c r="D260" s="128"/>
      <c r="E260" s="128"/>
      <c r="F260" s="128"/>
      <c r="G260" s="128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  <c r="V260" s="128"/>
      <c r="W260" s="128"/>
      <c r="X260" s="128"/>
      <c r="Y260" s="128"/>
      <c r="Z260" s="128"/>
      <c r="AA260" s="128"/>
      <c r="AB260" s="128"/>
      <c r="AC260" s="128"/>
    </row>
    <row r="261" spans="1:29" x14ac:dyDescent="0.3">
      <c r="A261" s="128"/>
      <c r="B261" s="128"/>
      <c r="C261" s="128"/>
      <c r="D261" s="128"/>
      <c r="E261" s="128"/>
      <c r="F261" s="128"/>
      <c r="G261" s="128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  <c r="V261" s="128"/>
      <c r="W261" s="128"/>
      <c r="X261" s="128"/>
      <c r="Y261" s="128"/>
      <c r="Z261" s="128"/>
      <c r="AA261" s="128"/>
      <c r="AB261" s="128"/>
      <c r="AC261" s="128"/>
    </row>
    <row r="262" spans="1:29" x14ac:dyDescent="0.3">
      <c r="A262" s="128"/>
      <c r="B262" s="128"/>
      <c r="C262" s="128"/>
      <c r="D262" s="128"/>
      <c r="E262" s="128"/>
      <c r="F262" s="128"/>
      <c r="G262" s="128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8"/>
      <c r="T262" s="128"/>
      <c r="U262" s="128"/>
      <c r="V262" s="128"/>
      <c r="W262" s="128"/>
      <c r="X262" s="128"/>
      <c r="Y262" s="128"/>
      <c r="Z262" s="128"/>
      <c r="AA262" s="128"/>
      <c r="AB262" s="128"/>
      <c r="AC262" s="128"/>
    </row>
    <row r="263" spans="1:29" x14ac:dyDescent="0.3">
      <c r="A263" s="128"/>
      <c r="B263" s="128"/>
      <c r="C263" s="128"/>
      <c r="D263" s="128"/>
      <c r="E263" s="128"/>
      <c r="F263" s="128"/>
      <c r="G263" s="128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  <c r="V263" s="128"/>
      <c r="W263" s="128"/>
      <c r="X263" s="128"/>
      <c r="Y263" s="128"/>
      <c r="Z263" s="128"/>
      <c r="AA263" s="128"/>
      <c r="AB263" s="128"/>
      <c r="AC263" s="128"/>
    </row>
    <row r="264" spans="1:29" x14ac:dyDescent="0.3">
      <c r="A264" s="128"/>
      <c r="B264" s="128"/>
      <c r="C264" s="128"/>
      <c r="D264" s="128"/>
      <c r="E264" s="128"/>
      <c r="F264" s="128"/>
      <c r="G264" s="128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  <c r="V264" s="128"/>
      <c r="W264" s="128"/>
      <c r="X264" s="128"/>
      <c r="Y264" s="128"/>
      <c r="Z264" s="128"/>
      <c r="AA264" s="128"/>
      <c r="AB264" s="128"/>
      <c r="AC264" s="128"/>
    </row>
    <row r="265" spans="1:29" x14ac:dyDescent="0.3">
      <c r="A265" s="128"/>
      <c r="B265" s="128"/>
      <c r="C265" s="128"/>
      <c r="D265" s="128"/>
      <c r="E265" s="128"/>
      <c r="F265" s="128"/>
      <c r="G265" s="128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8"/>
      <c r="T265" s="128"/>
      <c r="U265" s="128"/>
      <c r="V265" s="128"/>
      <c r="W265" s="128"/>
      <c r="X265" s="128"/>
      <c r="Y265" s="128"/>
      <c r="Z265" s="128"/>
      <c r="AA265" s="128"/>
      <c r="AB265" s="128"/>
      <c r="AC265" s="128"/>
    </row>
    <row r="266" spans="1:29" x14ac:dyDescent="0.3">
      <c r="A266" s="128"/>
      <c r="B266" s="128"/>
      <c r="C266" s="128"/>
      <c r="D266" s="128"/>
      <c r="E266" s="128"/>
      <c r="F266" s="128"/>
      <c r="G266" s="128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8"/>
      <c r="T266" s="128"/>
      <c r="U266" s="128"/>
      <c r="V266" s="128"/>
      <c r="W266" s="128"/>
      <c r="X266" s="128"/>
      <c r="Y266" s="128"/>
      <c r="Z266" s="128"/>
      <c r="AA266" s="128"/>
      <c r="AB266" s="128"/>
      <c r="AC266" s="128"/>
    </row>
    <row r="267" spans="1:29" x14ac:dyDescent="0.3">
      <c r="A267" s="128"/>
      <c r="B267" s="128"/>
      <c r="C267" s="128"/>
      <c r="D267" s="128"/>
      <c r="E267" s="128"/>
      <c r="F267" s="128"/>
      <c r="G267" s="128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8"/>
      <c r="T267" s="128"/>
      <c r="U267" s="128"/>
      <c r="V267" s="128"/>
      <c r="W267" s="128"/>
      <c r="X267" s="128"/>
      <c r="Y267" s="128"/>
      <c r="Z267" s="128"/>
      <c r="AA267" s="128"/>
      <c r="AB267" s="128"/>
      <c r="AC267" s="128"/>
    </row>
    <row r="268" spans="1:29" x14ac:dyDescent="0.3">
      <c r="A268" s="128"/>
      <c r="B268" s="128"/>
      <c r="C268" s="128"/>
      <c r="D268" s="128"/>
      <c r="E268" s="128"/>
      <c r="F268" s="128"/>
      <c r="G268" s="128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  <c r="V268" s="128"/>
      <c r="W268" s="128"/>
      <c r="X268" s="128"/>
      <c r="Y268" s="128"/>
      <c r="Z268" s="128"/>
      <c r="AA268" s="128"/>
      <c r="AB268" s="128"/>
      <c r="AC268" s="128"/>
    </row>
    <row r="269" spans="1:29" x14ac:dyDescent="0.3">
      <c r="A269" s="128"/>
      <c r="B269" s="128"/>
      <c r="C269" s="128"/>
      <c r="D269" s="128"/>
      <c r="E269" s="128"/>
      <c r="F269" s="128"/>
      <c r="G269" s="128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8"/>
      <c r="T269" s="128"/>
      <c r="U269" s="128"/>
      <c r="V269" s="128"/>
      <c r="W269" s="128"/>
      <c r="X269" s="128"/>
      <c r="Y269" s="128"/>
      <c r="Z269" s="128"/>
      <c r="AA269" s="128"/>
      <c r="AB269" s="128"/>
      <c r="AC269" s="128"/>
    </row>
    <row r="270" spans="1:29" x14ac:dyDescent="0.3">
      <c r="A270" s="128"/>
      <c r="B270" s="128"/>
      <c r="C270" s="128"/>
      <c r="D270" s="128"/>
      <c r="E270" s="128"/>
      <c r="F270" s="128"/>
      <c r="G270" s="128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8"/>
      <c r="T270" s="128"/>
      <c r="U270" s="128"/>
      <c r="V270" s="128"/>
      <c r="W270" s="128"/>
      <c r="X270" s="128"/>
      <c r="Y270" s="128"/>
      <c r="Z270" s="128"/>
      <c r="AA270" s="128"/>
      <c r="AB270" s="128"/>
      <c r="AC270" s="128"/>
    </row>
    <row r="271" spans="1:29" x14ac:dyDescent="0.3">
      <c r="A271" s="128"/>
      <c r="B271" s="128"/>
      <c r="C271" s="128"/>
      <c r="D271" s="128"/>
      <c r="E271" s="128"/>
      <c r="F271" s="128"/>
      <c r="G271" s="128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8"/>
      <c r="T271" s="128"/>
      <c r="U271" s="128"/>
      <c r="V271" s="128"/>
      <c r="W271" s="128"/>
      <c r="X271" s="128"/>
      <c r="Y271" s="128"/>
      <c r="Z271" s="128"/>
      <c r="AA271" s="128"/>
      <c r="AB271" s="128"/>
      <c r="AC271" s="128"/>
    </row>
    <row r="272" spans="1:29" x14ac:dyDescent="0.3">
      <c r="A272" s="128"/>
      <c r="B272" s="128"/>
      <c r="C272" s="128"/>
      <c r="D272" s="128"/>
      <c r="E272" s="128"/>
      <c r="F272" s="128"/>
      <c r="G272" s="128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8"/>
      <c r="T272" s="128"/>
      <c r="U272" s="128"/>
      <c r="V272" s="128"/>
      <c r="W272" s="128"/>
      <c r="X272" s="128"/>
      <c r="Y272" s="128"/>
      <c r="Z272" s="128"/>
      <c r="AA272" s="128"/>
      <c r="AB272" s="128"/>
      <c r="AC272" s="128"/>
    </row>
    <row r="273" spans="1:29" x14ac:dyDescent="0.3">
      <c r="A273" s="128"/>
      <c r="B273" s="128"/>
      <c r="C273" s="128"/>
      <c r="D273" s="128"/>
      <c r="E273" s="128"/>
      <c r="F273" s="128"/>
      <c r="G273" s="128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8"/>
      <c r="T273" s="128"/>
      <c r="U273" s="128"/>
      <c r="V273" s="128"/>
      <c r="W273" s="128"/>
      <c r="X273" s="128"/>
      <c r="Y273" s="128"/>
      <c r="Z273" s="128"/>
      <c r="AA273" s="128"/>
      <c r="AB273" s="128"/>
      <c r="AC273" s="128"/>
    </row>
    <row r="274" spans="1:29" x14ac:dyDescent="0.3">
      <c r="A274" s="128"/>
      <c r="B274" s="128"/>
      <c r="C274" s="128"/>
      <c r="D274" s="128"/>
      <c r="E274" s="128"/>
      <c r="F274" s="128"/>
      <c r="G274" s="128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  <c r="V274" s="128"/>
      <c r="W274" s="128"/>
      <c r="X274" s="128"/>
      <c r="Y274" s="128"/>
      <c r="Z274" s="128"/>
      <c r="AA274" s="128"/>
      <c r="AB274" s="128"/>
      <c r="AC274" s="128"/>
    </row>
    <row r="275" spans="1:29" x14ac:dyDescent="0.3">
      <c r="A275" s="128"/>
      <c r="B275" s="128"/>
      <c r="C275" s="128"/>
      <c r="D275" s="128"/>
      <c r="E275" s="128"/>
      <c r="F275" s="128"/>
      <c r="G275" s="128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  <c r="V275" s="128"/>
      <c r="W275" s="128"/>
      <c r="X275" s="128"/>
      <c r="Y275" s="128"/>
      <c r="Z275" s="128"/>
      <c r="AA275" s="128"/>
      <c r="AB275" s="128"/>
      <c r="AC275" s="128"/>
    </row>
    <row r="276" spans="1:29" x14ac:dyDescent="0.3">
      <c r="A276" s="128"/>
      <c r="B276" s="128"/>
      <c r="C276" s="128"/>
      <c r="D276" s="128"/>
      <c r="E276" s="128"/>
      <c r="F276" s="128"/>
      <c r="G276" s="128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8"/>
      <c r="T276" s="128"/>
      <c r="U276" s="128"/>
      <c r="V276" s="128"/>
      <c r="W276" s="128"/>
      <c r="X276" s="128"/>
      <c r="Y276" s="128"/>
      <c r="Z276" s="128"/>
      <c r="AA276" s="128"/>
      <c r="AB276" s="128"/>
      <c r="AC276" s="128"/>
    </row>
    <row r="277" spans="1:29" x14ac:dyDescent="0.3">
      <c r="A277" s="128"/>
      <c r="B277" s="128"/>
      <c r="C277" s="128"/>
      <c r="D277" s="128"/>
      <c r="E277" s="128"/>
      <c r="F277" s="128"/>
      <c r="G277" s="128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8"/>
      <c r="T277" s="128"/>
      <c r="U277" s="128"/>
      <c r="V277" s="128"/>
      <c r="W277" s="128"/>
      <c r="X277" s="128"/>
      <c r="Y277" s="128"/>
      <c r="Z277" s="128"/>
      <c r="AA277" s="128"/>
      <c r="AB277" s="128"/>
      <c r="AC277" s="128"/>
    </row>
    <row r="278" spans="1:29" x14ac:dyDescent="0.3">
      <c r="A278" s="128"/>
      <c r="B278" s="128"/>
      <c r="C278" s="128"/>
      <c r="D278" s="128"/>
      <c r="E278" s="128"/>
      <c r="F278" s="128"/>
      <c r="G278" s="128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8"/>
      <c r="T278" s="128"/>
      <c r="U278" s="128"/>
      <c r="V278" s="128"/>
      <c r="W278" s="128"/>
      <c r="X278" s="128"/>
      <c r="Y278" s="128"/>
      <c r="Z278" s="128"/>
      <c r="AA278" s="128"/>
      <c r="AB278" s="128"/>
      <c r="AC278" s="128"/>
    </row>
    <row r="279" spans="1:29" x14ac:dyDescent="0.3">
      <c r="A279" s="128"/>
      <c r="B279" s="128"/>
      <c r="C279" s="128"/>
      <c r="D279" s="128"/>
      <c r="E279" s="128"/>
      <c r="F279" s="128"/>
      <c r="G279" s="128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8"/>
      <c r="T279" s="128"/>
      <c r="U279" s="128"/>
      <c r="V279" s="128"/>
      <c r="W279" s="128"/>
      <c r="X279" s="128"/>
      <c r="Y279" s="128"/>
      <c r="Z279" s="128"/>
      <c r="AA279" s="128"/>
      <c r="AB279" s="128"/>
      <c r="AC279" s="128"/>
    </row>
    <row r="280" spans="1:29" x14ac:dyDescent="0.3">
      <c r="A280" s="128"/>
      <c r="B280" s="128"/>
      <c r="C280" s="128"/>
      <c r="D280" s="128"/>
      <c r="E280" s="128"/>
      <c r="F280" s="128"/>
      <c r="G280" s="128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8"/>
      <c r="T280" s="128"/>
      <c r="U280" s="128"/>
      <c r="V280" s="128"/>
      <c r="W280" s="128"/>
      <c r="X280" s="128"/>
      <c r="Y280" s="128"/>
      <c r="Z280" s="128"/>
      <c r="AA280" s="128"/>
      <c r="AB280" s="128"/>
      <c r="AC280" s="128"/>
    </row>
    <row r="281" spans="1:29" x14ac:dyDescent="0.3">
      <c r="A281" s="128"/>
      <c r="B281" s="128"/>
      <c r="C281" s="128"/>
      <c r="D281" s="128"/>
      <c r="E281" s="128"/>
      <c r="F281" s="128"/>
      <c r="G281" s="128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8"/>
      <c r="T281" s="128"/>
      <c r="U281" s="128"/>
      <c r="V281" s="128"/>
      <c r="W281" s="128"/>
      <c r="X281" s="128"/>
      <c r="Y281" s="128"/>
      <c r="Z281" s="128"/>
      <c r="AA281" s="128"/>
      <c r="AB281" s="128"/>
      <c r="AC281" s="128"/>
    </row>
    <row r="282" spans="1:29" x14ac:dyDescent="0.3">
      <c r="A282" s="128"/>
      <c r="B282" s="128"/>
      <c r="C282" s="128"/>
      <c r="D282" s="128"/>
      <c r="E282" s="128"/>
      <c r="F282" s="128"/>
      <c r="G282" s="128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8"/>
      <c r="T282" s="128"/>
      <c r="U282" s="128"/>
      <c r="V282" s="128"/>
      <c r="W282" s="128"/>
      <c r="X282" s="128"/>
      <c r="Y282" s="128"/>
      <c r="Z282" s="128"/>
      <c r="AA282" s="128"/>
      <c r="AB282" s="128"/>
      <c r="AC282" s="128"/>
    </row>
    <row r="283" spans="1:29" x14ac:dyDescent="0.3">
      <c r="A283" s="128"/>
      <c r="B283" s="128"/>
      <c r="C283" s="128"/>
      <c r="D283" s="128"/>
      <c r="E283" s="128"/>
      <c r="F283" s="128"/>
      <c r="G283" s="128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8"/>
      <c r="T283" s="128"/>
      <c r="U283" s="128"/>
      <c r="V283" s="128"/>
      <c r="W283" s="128"/>
      <c r="X283" s="128"/>
      <c r="Y283" s="128"/>
      <c r="Z283" s="128"/>
      <c r="AA283" s="128"/>
      <c r="AB283" s="128"/>
      <c r="AC283" s="128"/>
    </row>
    <row r="284" spans="1:29" x14ac:dyDescent="0.3">
      <c r="A284" s="128"/>
      <c r="B284" s="128"/>
      <c r="C284" s="128"/>
      <c r="D284" s="128"/>
      <c r="E284" s="128"/>
      <c r="F284" s="128"/>
      <c r="G284" s="128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8"/>
      <c r="T284" s="128"/>
      <c r="U284" s="128"/>
      <c r="V284" s="128"/>
      <c r="W284" s="128"/>
      <c r="X284" s="128"/>
      <c r="Y284" s="128"/>
      <c r="Z284" s="128"/>
      <c r="AA284" s="128"/>
      <c r="AB284" s="128"/>
      <c r="AC284" s="128"/>
    </row>
    <row r="285" spans="1:29" x14ac:dyDescent="0.3">
      <c r="A285" s="128"/>
      <c r="B285" s="128"/>
      <c r="C285" s="128"/>
      <c r="D285" s="128"/>
      <c r="E285" s="128"/>
      <c r="F285" s="128"/>
      <c r="G285" s="128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8"/>
      <c r="T285" s="128"/>
      <c r="U285" s="128"/>
      <c r="V285" s="128"/>
      <c r="W285" s="128"/>
      <c r="X285" s="128"/>
      <c r="Y285" s="128"/>
      <c r="Z285" s="128"/>
      <c r="AA285" s="128"/>
      <c r="AB285" s="128"/>
      <c r="AC285" s="128"/>
    </row>
    <row r="286" spans="1:29" x14ac:dyDescent="0.3">
      <c r="A286" s="128"/>
      <c r="B286" s="128"/>
      <c r="C286" s="128"/>
      <c r="D286" s="128"/>
      <c r="E286" s="128"/>
      <c r="F286" s="128"/>
      <c r="G286" s="128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8"/>
      <c r="T286" s="128"/>
      <c r="U286" s="128"/>
      <c r="V286" s="128"/>
      <c r="W286" s="128"/>
      <c r="X286" s="128"/>
      <c r="Y286" s="128"/>
      <c r="Z286" s="128"/>
      <c r="AA286" s="128"/>
      <c r="AB286" s="128"/>
      <c r="AC286" s="128"/>
    </row>
    <row r="287" spans="1:29" x14ac:dyDescent="0.3">
      <c r="A287" s="128"/>
      <c r="B287" s="128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8"/>
      <c r="T287" s="128"/>
      <c r="U287" s="128"/>
      <c r="V287" s="128"/>
      <c r="W287" s="128"/>
      <c r="X287" s="128"/>
      <c r="Y287" s="128"/>
      <c r="Z287" s="128"/>
      <c r="AA287" s="128"/>
      <c r="AB287" s="128"/>
      <c r="AC287" s="128"/>
    </row>
    <row r="288" spans="1:29" x14ac:dyDescent="0.3">
      <c r="A288" s="128"/>
      <c r="B288" s="128"/>
      <c r="C288" s="128"/>
      <c r="D288" s="128"/>
      <c r="E288" s="128"/>
      <c r="F288" s="128"/>
      <c r="G288" s="128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8"/>
      <c r="T288" s="128"/>
      <c r="U288" s="128"/>
      <c r="V288" s="128"/>
      <c r="W288" s="128"/>
      <c r="X288" s="128"/>
      <c r="Y288" s="128"/>
      <c r="Z288" s="128"/>
      <c r="AA288" s="128"/>
      <c r="AB288" s="128"/>
      <c r="AC288" s="128"/>
    </row>
    <row r="289" spans="1:29" x14ac:dyDescent="0.3">
      <c r="A289" s="128"/>
      <c r="B289" s="128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8"/>
      <c r="T289" s="128"/>
      <c r="U289" s="128"/>
      <c r="V289" s="128"/>
      <c r="W289" s="128"/>
      <c r="X289" s="128"/>
      <c r="Y289" s="128"/>
      <c r="Z289" s="128"/>
      <c r="AA289" s="128"/>
      <c r="AB289" s="128"/>
      <c r="AC289" s="128"/>
    </row>
    <row r="290" spans="1:29" x14ac:dyDescent="0.3">
      <c r="A290" s="128"/>
      <c r="B290" s="128"/>
      <c r="C290" s="128"/>
      <c r="D290" s="128"/>
      <c r="E290" s="128"/>
      <c r="F290" s="128"/>
      <c r="G290" s="128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8"/>
      <c r="T290" s="128"/>
      <c r="U290" s="128"/>
      <c r="V290" s="128"/>
      <c r="W290" s="128"/>
      <c r="X290" s="128"/>
      <c r="Y290" s="128"/>
      <c r="Z290" s="128"/>
      <c r="AA290" s="128"/>
      <c r="AB290" s="128"/>
      <c r="AC290" s="128"/>
    </row>
    <row r="291" spans="1:29" x14ac:dyDescent="0.3">
      <c r="A291" s="128"/>
      <c r="B291" s="128"/>
      <c r="C291" s="128"/>
      <c r="D291" s="128"/>
      <c r="E291" s="128"/>
      <c r="F291" s="128"/>
      <c r="G291" s="128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8"/>
      <c r="T291" s="128"/>
      <c r="U291" s="128"/>
      <c r="V291" s="128"/>
      <c r="W291" s="128"/>
      <c r="X291" s="128"/>
      <c r="Y291" s="128"/>
      <c r="Z291" s="128"/>
      <c r="AA291" s="128"/>
      <c r="AB291" s="128"/>
      <c r="AC291" s="128"/>
    </row>
    <row r="292" spans="1:29" x14ac:dyDescent="0.3">
      <c r="A292" s="128"/>
      <c r="B292" s="128"/>
      <c r="C292" s="128"/>
      <c r="D292" s="128"/>
      <c r="E292" s="128"/>
      <c r="F292" s="128"/>
      <c r="G292" s="128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8"/>
      <c r="T292" s="128"/>
      <c r="U292" s="128"/>
      <c r="V292" s="128"/>
      <c r="W292" s="128"/>
      <c r="X292" s="128"/>
      <c r="Y292" s="128"/>
      <c r="Z292" s="128"/>
      <c r="AA292" s="128"/>
      <c r="AB292" s="128"/>
      <c r="AC292" s="128"/>
    </row>
    <row r="293" spans="1:29" x14ac:dyDescent="0.3">
      <c r="A293" s="128"/>
      <c r="B293" s="128"/>
      <c r="C293" s="128"/>
      <c r="D293" s="128"/>
      <c r="E293" s="128"/>
      <c r="F293" s="128"/>
      <c r="G293" s="128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8"/>
      <c r="T293" s="128"/>
      <c r="U293" s="128"/>
      <c r="V293" s="128"/>
      <c r="W293" s="128"/>
      <c r="X293" s="128"/>
      <c r="Y293" s="128"/>
      <c r="Z293" s="128"/>
      <c r="AA293" s="128"/>
      <c r="AB293" s="128"/>
      <c r="AC293" s="128"/>
    </row>
    <row r="294" spans="1:29" x14ac:dyDescent="0.3">
      <c r="A294" s="128"/>
      <c r="B294" s="128"/>
      <c r="C294" s="128"/>
      <c r="D294" s="128"/>
      <c r="E294" s="128"/>
      <c r="F294" s="128"/>
      <c r="G294" s="128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8"/>
      <c r="T294" s="128"/>
      <c r="U294" s="128"/>
      <c r="V294" s="128"/>
      <c r="W294" s="128"/>
      <c r="X294" s="128"/>
      <c r="Y294" s="128"/>
      <c r="Z294" s="128"/>
      <c r="AA294" s="128"/>
      <c r="AB294" s="128"/>
      <c r="AC294" s="128"/>
    </row>
    <row r="295" spans="1:29" x14ac:dyDescent="0.3">
      <c r="A295" s="128"/>
      <c r="B295" s="128"/>
      <c r="C295" s="128"/>
      <c r="D295" s="128"/>
      <c r="E295" s="128"/>
      <c r="F295" s="128"/>
      <c r="G295" s="128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8"/>
      <c r="T295" s="128"/>
      <c r="U295" s="128"/>
      <c r="V295" s="128"/>
      <c r="W295" s="128"/>
      <c r="X295" s="128"/>
      <c r="Y295" s="128"/>
      <c r="Z295" s="128"/>
      <c r="AA295" s="128"/>
      <c r="AB295" s="128"/>
      <c r="AC295" s="128"/>
    </row>
    <row r="296" spans="1:29" x14ac:dyDescent="0.3">
      <c r="A296" s="128"/>
      <c r="B296" s="128"/>
      <c r="C296" s="128"/>
      <c r="D296" s="128"/>
      <c r="E296" s="128"/>
      <c r="F296" s="128"/>
      <c r="G296" s="128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8"/>
      <c r="T296" s="128"/>
      <c r="U296" s="128"/>
      <c r="V296" s="128"/>
      <c r="W296" s="128"/>
      <c r="X296" s="128"/>
      <c r="Y296" s="128"/>
      <c r="Z296" s="128"/>
      <c r="AA296" s="128"/>
      <c r="AB296" s="128"/>
      <c r="AC296" s="128"/>
    </row>
    <row r="297" spans="1:29" x14ac:dyDescent="0.3">
      <c r="A297" s="128"/>
      <c r="B297" s="128"/>
      <c r="C297" s="128"/>
      <c r="D297" s="128"/>
      <c r="E297" s="128"/>
      <c r="F297" s="128"/>
      <c r="G297" s="128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8"/>
      <c r="T297" s="128"/>
      <c r="U297" s="128"/>
      <c r="V297" s="128"/>
      <c r="W297" s="128"/>
      <c r="X297" s="128"/>
      <c r="Y297" s="128"/>
      <c r="Z297" s="128"/>
      <c r="AA297" s="128"/>
      <c r="AB297" s="128"/>
      <c r="AC297" s="128"/>
    </row>
    <row r="298" spans="1:29" x14ac:dyDescent="0.3">
      <c r="A298" s="128"/>
      <c r="B298" s="128"/>
      <c r="C298" s="128"/>
      <c r="D298" s="128"/>
      <c r="E298" s="128"/>
      <c r="F298" s="128"/>
      <c r="G298" s="128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8"/>
      <c r="T298" s="128"/>
      <c r="U298" s="128"/>
      <c r="V298" s="128"/>
      <c r="W298" s="128"/>
      <c r="X298" s="128"/>
      <c r="Y298" s="128"/>
      <c r="Z298" s="128"/>
      <c r="AA298" s="128"/>
      <c r="AB298" s="128"/>
      <c r="AC298" s="128"/>
    </row>
    <row r="299" spans="1:29" x14ac:dyDescent="0.3">
      <c r="A299" s="128"/>
      <c r="B299" s="128"/>
      <c r="C299" s="128"/>
      <c r="D299" s="128"/>
      <c r="E299" s="128"/>
      <c r="F299" s="128"/>
      <c r="G299" s="128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8"/>
      <c r="T299" s="128"/>
      <c r="U299" s="128"/>
      <c r="V299" s="128"/>
      <c r="W299" s="128"/>
      <c r="X299" s="128"/>
      <c r="Y299" s="128"/>
      <c r="Z299" s="128"/>
      <c r="AA299" s="128"/>
      <c r="AB299" s="128"/>
      <c r="AC299" s="128"/>
    </row>
    <row r="300" spans="1:29" x14ac:dyDescent="0.3">
      <c r="A300" s="128"/>
      <c r="B300" s="128"/>
      <c r="C300" s="128"/>
      <c r="D300" s="128"/>
      <c r="E300" s="128"/>
      <c r="F300" s="128"/>
      <c r="G300" s="128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8"/>
      <c r="T300" s="128"/>
      <c r="U300" s="128"/>
      <c r="V300" s="128"/>
      <c r="W300" s="128"/>
      <c r="X300" s="128"/>
      <c r="Y300" s="128"/>
      <c r="Z300" s="128"/>
      <c r="AA300" s="128"/>
      <c r="AB300" s="128"/>
      <c r="AC300" s="128"/>
    </row>
    <row r="301" spans="1:29" x14ac:dyDescent="0.3">
      <c r="A301" s="128"/>
      <c r="B301" s="128"/>
      <c r="C301" s="128"/>
      <c r="D301" s="128"/>
      <c r="E301" s="128"/>
      <c r="F301" s="128"/>
      <c r="G301" s="128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8"/>
      <c r="T301" s="128"/>
      <c r="U301" s="128"/>
      <c r="V301" s="128"/>
      <c r="W301" s="128"/>
      <c r="X301" s="128"/>
      <c r="Y301" s="128"/>
      <c r="Z301" s="128"/>
      <c r="AA301" s="128"/>
      <c r="AB301" s="128"/>
      <c r="AC301" s="128"/>
    </row>
    <row r="302" spans="1:29" x14ac:dyDescent="0.3">
      <c r="A302" s="128"/>
      <c r="B302" s="128"/>
      <c r="C302" s="128"/>
      <c r="D302" s="128"/>
      <c r="E302" s="128"/>
      <c r="F302" s="128"/>
      <c r="G302" s="128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8"/>
      <c r="T302" s="128"/>
      <c r="U302" s="128"/>
      <c r="V302" s="128"/>
      <c r="W302" s="128"/>
      <c r="X302" s="128"/>
      <c r="Y302" s="128"/>
      <c r="Z302" s="128"/>
      <c r="AA302" s="128"/>
      <c r="AB302" s="128"/>
      <c r="AC302" s="128"/>
    </row>
    <row r="303" spans="1:29" x14ac:dyDescent="0.3">
      <c r="A303" s="128"/>
      <c r="B303" s="128"/>
      <c r="C303" s="128"/>
      <c r="D303" s="128"/>
      <c r="E303" s="128"/>
      <c r="F303" s="128"/>
      <c r="G303" s="128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8"/>
      <c r="T303" s="128"/>
      <c r="U303" s="128"/>
      <c r="V303" s="128"/>
      <c r="W303" s="128"/>
      <c r="X303" s="128"/>
      <c r="Y303" s="128"/>
      <c r="Z303" s="128"/>
      <c r="AA303" s="128"/>
      <c r="AB303" s="128"/>
      <c r="AC303" s="128"/>
    </row>
    <row r="304" spans="1:29" x14ac:dyDescent="0.3">
      <c r="A304" s="128"/>
      <c r="B304" s="128"/>
      <c r="C304" s="128"/>
      <c r="D304" s="128"/>
      <c r="E304" s="128"/>
      <c r="F304" s="128"/>
      <c r="G304" s="128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8"/>
      <c r="T304" s="128"/>
      <c r="U304" s="128"/>
      <c r="V304" s="128"/>
      <c r="W304" s="128"/>
      <c r="X304" s="128"/>
      <c r="Y304" s="128"/>
      <c r="Z304" s="128"/>
      <c r="AA304" s="128"/>
      <c r="AB304" s="128"/>
      <c r="AC304" s="128"/>
    </row>
    <row r="305" spans="1:29" x14ac:dyDescent="0.3">
      <c r="A305" s="128"/>
      <c r="B305" s="128"/>
      <c r="C305" s="128"/>
      <c r="D305" s="128"/>
      <c r="E305" s="128"/>
      <c r="F305" s="128"/>
      <c r="G305" s="128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8"/>
      <c r="T305" s="128"/>
      <c r="U305" s="128"/>
      <c r="V305" s="128"/>
      <c r="W305" s="128"/>
      <c r="X305" s="128"/>
      <c r="Y305" s="128"/>
      <c r="Z305" s="128"/>
      <c r="AA305" s="128"/>
      <c r="AB305" s="128"/>
      <c r="AC305" s="128"/>
    </row>
    <row r="306" spans="1:29" x14ac:dyDescent="0.3">
      <c r="A306" s="128"/>
      <c r="B306" s="128"/>
      <c r="C306" s="128"/>
      <c r="D306" s="128"/>
      <c r="E306" s="128"/>
      <c r="F306" s="128"/>
      <c r="G306" s="128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8"/>
      <c r="T306" s="128"/>
      <c r="U306" s="128"/>
      <c r="V306" s="128"/>
      <c r="W306" s="128"/>
      <c r="X306" s="128"/>
      <c r="Y306" s="128"/>
      <c r="Z306" s="128"/>
      <c r="AA306" s="128"/>
      <c r="AB306" s="128"/>
      <c r="AC306" s="128"/>
    </row>
    <row r="307" spans="1:29" x14ac:dyDescent="0.3">
      <c r="A307" s="128"/>
      <c r="B307" s="128"/>
      <c r="C307" s="128"/>
      <c r="D307" s="128"/>
      <c r="E307" s="128"/>
      <c r="F307" s="128"/>
      <c r="G307" s="128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8"/>
      <c r="T307" s="128"/>
      <c r="U307" s="128"/>
      <c r="V307" s="128"/>
      <c r="W307" s="128"/>
      <c r="X307" s="128"/>
      <c r="Y307" s="128"/>
      <c r="Z307" s="128"/>
      <c r="AA307" s="128"/>
      <c r="AB307" s="128"/>
      <c r="AC307" s="128"/>
    </row>
    <row r="308" spans="1:29" x14ac:dyDescent="0.3">
      <c r="A308" s="128"/>
      <c r="B308" s="128"/>
      <c r="C308" s="128"/>
      <c r="D308" s="128"/>
      <c r="E308" s="128"/>
      <c r="F308" s="128"/>
      <c r="G308" s="128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8"/>
      <c r="T308" s="128"/>
      <c r="U308" s="128"/>
      <c r="V308" s="128"/>
      <c r="W308" s="128"/>
      <c r="X308" s="128"/>
      <c r="Y308" s="128"/>
      <c r="Z308" s="128"/>
      <c r="AA308" s="128"/>
      <c r="AB308" s="128"/>
      <c r="AC308" s="128"/>
    </row>
    <row r="309" spans="1:29" x14ac:dyDescent="0.3">
      <c r="A309" s="128"/>
      <c r="B309" s="128"/>
      <c r="C309" s="128"/>
      <c r="D309" s="128"/>
      <c r="E309" s="128"/>
      <c r="F309" s="128"/>
      <c r="G309" s="128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8"/>
      <c r="T309" s="128"/>
      <c r="U309" s="128"/>
      <c r="V309" s="128"/>
      <c r="W309" s="128"/>
      <c r="X309" s="128"/>
      <c r="Y309" s="128"/>
      <c r="Z309" s="128"/>
      <c r="AA309" s="128"/>
      <c r="AB309" s="128"/>
      <c r="AC309" s="128"/>
    </row>
    <row r="310" spans="1:29" x14ac:dyDescent="0.3">
      <c r="A310" s="128"/>
      <c r="B310" s="128"/>
      <c r="C310" s="128"/>
      <c r="D310" s="128"/>
      <c r="E310" s="128"/>
      <c r="F310" s="128"/>
      <c r="G310" s="128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8"/>
      <c r="T310" s="128"/>
      <c r="U310" s="128"/>
      <c r="V310" s="128"/>
      <c r="W310" s="128"/>
      <c r="X310" s="128"/>
      <c r="Y310" s="128"/>
      <c r="Z310" s="128"/>
      <c r="AA310" s="128"/>
      <c r="AB310" s="128"/>
      <c r="AC310" s="128"/>
    </row>
    <row r="311" spans="1:29" x14ac:dyDescent="0.3">
      <c r="A311" s="128"/>
      <c r="B311" s="128"/>
      <c r="C311" s="128"/>
      <c r="D311" s="128"/>
      <c r="E311" s="128"/>
      <c r="F311" s="128"/>
      <c r="G311" s="128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8"/>
      <c r="T311" s="128"/>
      <c r="U311" s="128"/>
      <c r="V311" s="128"/>
      <c r="W311" s="128"/>
      <c r="X311" s="128"/>
      <c r="Y311" s="128"/>
      <c r="Z311" s="128"/>
      <c r="AA311" s="128"/>
      <c r="AB311" s="128"/>
      <c r="AC311" s="128"/>
    </row>
    <row r="312" spans="1:29" x14ac:dyDescent="0.3">
      <c r="A312" s="128"/>
      <c r="B312" s="128"/>
      <c r="C312" s="128"/>
      <c r="D312" s="128"/>
      <c r="E312" s="128"/>
      <c r="F312" s="128"/>
      <c r="G312" s="128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8"/>
      <c r="T312" s="128"/>
      <c r="U312" s="128"/>
      <c r="V312" s="128"/>
      <c r="W312" s="128"/>
      <c r="X312" s="128"/>
      <c r="Y312" s="128"/>
      <c r="Z312" s="128"/>
      <c r="AA312" s="128"/>
      <c r="AB312" s="128"/>
      <c r="AC312" s="128"/>
    </row>
    <row r="313" spans="1:29" x14ac:dyDescent="0.3">
      <c r="A313" s="128"/>
      <c r="B313" s="128"/>
      <c r="C313" s="128"/>
      <c r="D313" s="128"/>
      <c r="E313" s="128"/>
      <c r="F313" s="128"/>
      <c r="G313" s="128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8"/>
      <c r="T313" s="128"/>
      <c r="U313" s="128"/>
      <c r="V313" s="128"/>
      <c r="W313" s="128"/>
      <c r="X313" s="128"/>
      <c r="Y313" s="128"/>
      <c r="Z313" s="128"/>
      <c r="AA313" s="128"/>
      <c r="AB313" s="128"/>
      <c r="AC313" s="128"/>
    </row>
    <row r="314" spans="1:29" x14ac:dyDescent="0.3">
      <c r="A314" s="128"/>
      <c r="B314" s="128"/>
      <c r="C314" s="128"/>
      <c r="D314" s="128"/>
      <c r="E314" s="128"/>
      <c r="F314" s="128"/>
      <c r="G314" s="128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8"/>
      <c r="T314" s="128"/>
      <c r="U314" s="128"/>
      <c r="V314" s="128"/>
      <c r="W314" s="128"/>
      <c r="X314" s="128"/>
      <c r="Y314" s="128"/>
      <c r="Z314" s="128"/>
      <c r="AA314" s="128"/>
      <c r="AB314" s="128"/>
      <c r="AC314" s="128"/>
    </row>
    <row r="315" spans="1:29" x14ac:dyDescent="0.3">
      <c r="A315" s="128"/>
      <c r="B315" s="128"/>
      <c r="C315" s="128"/>
      <c r="D315" s="128"/>
      <c r="E315" s="128"/>
      <c r="F315" s="128"/>
      <c r="G315" s="128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8"/>
      <c r="T315" s="128"/>
      <c r="U315" s="128"/>
      <c r="V315" s="128"/>
      <c r="W315" s="128"/>
      <c r="X315" s="128"/>
      <c r="Y315" s="128"/>
      <c r="Z315" s="128"/>
      <c r="AA315" s="128"/>
      <c r="AB315" s="128"/>
      <c r="AC315" s="128"/>
    </row>
    <row r="316" spans="1:29" x14ac:dyDescent="0.3">
      <c r="A316" s="128"/>
      <c r="B316" s="128"/>
      <c r="C316" s="128"/>
      <c r="D316" s="128"/>
      <c r="E316" s="128"/>
      <c r="F316" s="128"/>
      <c r="G316" s="128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8"/>
      <c r="T316" s="128"/>
      <c r="U316" s="128"/>
      <c r="V316" s="128"/>
      <c r="W316" s="128"/>
      <c r="X316" s="128"/>
      <c r="Y316" s="128"/>
      <c r="Z316" s="128"/>
      <c r="AA316" s="128"/>
      <c r="AB316" s="128"/>
      <c r="AC316" s="128"/>
    </row>
    <row r="317" spans="1:29" x14ac:dyDescent="0.3">
      <c r="A317" s="128"/>
      <c r="B317" s="128"/>
      <c r="C317" s="128"/>
      <c r="D317" s="128"/>
      <c r="E317" s="128"/>
      <c r="F317" s="128"/>
      <c r="G317" s="128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8"/>
      <c r="T317" s="128"/>
      <c r="U317" s="128"/>
      <c r="V317" s="128"/>
      <c r="W317" s="128"/>
      <c r="X317" s="128"/>
      <c r="Y317" s="128"/>
      <c r="Z317" s="128"/>
      <c r="AA317" s="128"/>
      <c r="AB317" s="128"/>
      <c r="AC317" s="128"/>
    </row>
    <row r="318" spans="1:29" x14ac:dyDescent="0.3">
      <c r="A318" s="128"/>
      <c r="B318" s="128"/>
      <c r="C318" s="128"/>
      <c r="D318" s="128"/>
      <c r="E318" s="128"/>
      <c r="F318" s="128"/>
      <c r="G318" s="128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8"/>
      <c r="T318" s="128"/>
      <c r="U318" s="128"/>
      <c r="V318" s="128"/>
      <c r="W318" s="128"/>
      <c r="X318" s="128"/>
      <c r="Y318" s="128"/>
      <c r="Z318" s="128"/>
      <c r="AA318" s="128"/>
      <c r="AB318" s="128"/>
      <c r="AC318" s="128"/>
    </row>
    <row r="319" spans="1:29" x14ac:dyDescent="0.3">
      <c r="A319" s="128"/>
      <c r="B319" s="128"/>
      <c r="C319" s="128"/>
      <c r="D319" s="128"/>
      <c r="E319" s="128"/>
      <c r="F319" s="128"/>
      <c r="G319" s="128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8"/>
      <c r="T319" s="128"/>
      <c r="U319" s="128"/>
      <c r="V319" s="128"/>
      <c r="W319" s="128"/>
      <c r="X319" s="128"/>
      <c r="Y319" s="128"/>
      <c r="Z319" s="128"/>
      <c r="AA319" s="128"/>
      <c r="AB319" s="128"/>
      <c r="AC319" s="128"/>
    </row>
    <row r="320" spans="1:29" x14ac:dyDescent="0.3">
      <c r="A320" s="128"/>
      <c r="B320" s="128"/>
      <c r="C320" s="128"/>
      <c r="D320" s="128"/>
      <c r="E320" s="128"/>
      <c r="F320" s="128"/>
      <c r="G320" s="128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8"/>
      <c r="T320" s="128"/>
      <c r="U320" s="128"/>
      <c r="V320" s="128"/>
      <c r="W320" s="128"/>
      <c r="X320" s="128"/>
      <c r="Y320" s="128"/>
      <c r="Z320" s="128"/>
      <c r="AA320" s="128"/>
      <c r="AB320" s="128"/>
      <c r="AC320" s="128"/>
    </row>
    <row r="321" spans="1:29" x14ac:dyDescent="0.3">
      <c r="A321" s="128"/>
      <c r="B321" s="128"/>
      <c r="C321" s="128"/>
      <c r="D321" s="128"/>
      <c r="E321" s="128"/>
      <c r="F321" s="128"/>
      <c r="G321" s="128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8"/>
      <c r="T321" s="128"/>
      <c r="U321" s="128"/>
      <c r="V321" s="128"/>
      <c r="W321" s="128"/>
      <c r="X321" s="128"/>
      <c r="Y321" s="128"/>
      <c r="Z321" s="128"/>
      <c r="AA321" s="128"/>
      <c r="AB321" s="128"/>
      <c r="AC321" s="128"/>
    </row>
    <row r="322" spans="1:29" x14ac:dyDescent="0.3">
      <c r="A322" s="128"/>
      <c r="B322" s="128"/>
      <c r="C322" s="128"/>
      <c r="D322" s="128"/>
      <c r="E322" s="128"/>
      <c r="F322" s="128"/>
      <c r="G322" s="128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8"/>
      <c r="T322" s="128"/>
      <c r="U322" s="128"/>
      <c r="V322" s="128"/>
      <c r="W322" s="128"/>
      <c r="X322" s="128"/>
      <c r="Y322" s="128"/>
      <c r="Z322" s="128"/>
      <c r="AA322" s="128"/>
      <c r="AB322" s="128"/>
      <c r="AC322" s="128"/>
    </row>
    <row r="323" spans="1:29" x14ac:dyDescent="0.3">
      <c r="A323" s="128"/>
      <c r="B323" s="128"/>
      <c r="C323" s="128"/>
      <c r="D323" s="128"/>
      <c r="E323" s="128"/>
      <c r="F323" s="128"/>
      <c r="G323" s="128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8"/>
      <c r="T323" s="128"/>
      <c r="U323" s="128"/>
      <c r="V323" s="128"/>
      <c r="W323" s="128"/>
      <c r="X323" s="128"/>
      <c r="Y323" s="128"/>
      <c r="Z323" s="128"/>
      <c r="AA323" s="128"/>
      <c r="AB323" s="128"/>
      <c r="AC323" s="128"/>
    </row>
    <row r="324" spans="1:29" x14ac:dyDescent="0.3">
      <c r="A324" s="128"/>
      <c r="B324" s="128"/>
      <c r="C324" s="128"/>
      <c r="D324" s="128"/>
      <c r="E324" s="128"/>
      <c r="F324" s="128"/>
      <c r="G324" s="128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8"/>
      <c r="T324" s="128"/>
      <c r="U324" s="128"/>
      <c r="V324" s="128"/>
      <c r="W324" s="128"/>
      <c r="X324" s="128"/>
      <c r="Y324" s="128"/>
      <c r="Z324" s="128"/>
      <c r="AA324" s="128"/>
      <c r="AB324" s="128"/>
      <c r="AC324" s="128"/>
    </row>
    <row r="325" spans="1:29" x14ac:dyDescent="0.3">
      <c r="A325" s="128"/>
      <c r="B325" s="128"/>
      <c r="C325" s="128"/>
      <c r="D325" s="128"/>
      <c r="E325" s="128"/>
      <c r="F325" s="128"/>
      <c r="G325" s="128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8"/>
      <c r="T325" s="128"/>
      <c r="U325" s="128"/>
      <c r="V325" s="128"/>
      <c r="W325" s="128"/>
      <c r="X325" s="128"/>
      <c r="Y325" s="128"/>
      <c r="Z325" s="128"/>
      <c r="AA325" s="128"/>
      <c r="AB325" s="128"/>
      <c r="AC325" s="128"/>
    </row>
    <row r="326" spans="1:29" x14ac:dyDescent="0.3">
      <c r="A326" s="128"/>
      <c r="B326" s="128"/>
      <c r="C326" s="128"/>
      <c r="D326" s="128"/>
      <c r="E326" s="128"/>
      <c r="F326" s="128"/>
      <c r="G326" s="128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8"/>
      <c r="T326" s="128"/>
      <c r="U326" s="128"/>
      <c r="V326" s="128"/>
      <c r="W326" s="128"/>
      <c r="X326" s="128"/>
      <c r="Y326" s="128"/>
      <c r="Z326" s="128"/>
      <c r="AA326" s="128"/>
      <c r="AB326" s="128"/>
      <c r="AC326" s="128"/>
    </row>
    <row r="327" spans="1:29" x14ac:dyDescent="0.3">
      <c r="A327" s="128"/>
      <c r="B327" s="128"/>
      <c r="C327" s="128"/>
      <c r="D327" s="128"/>
      <c r="E327" s="128"/>
      <c r="F327" s="128"/>
      <c r="G327" s="128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8"/>
      <c r="T327" s="128"/>
      <c r="U327" s="128"/>
      <c r="V327" s="128"/>
      <c r="W327" s="128"/>
      <c r="X327" s="128"/>
      <c r="Y327" s="128"/>
      <c r="Z327" s="128"/>
      <c r="AA327" s="128"/>
      <c r="AB327" s="128"/>
      <c r="AC327" s="128"/>
    </row>
    <row r="328" spans="1:29" x14ac:dyDescent="0.3">
      <c r="A328" s="128"/>
      <c r="B328" s="128"/>
      <c r="C328" s="128"/>
      <c r="D328" s="128"/>
      <c r="E328" s="128"/>
      <c r="F328" s="128"/>
      <c r="G328" s="128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8"/>
      <c r="T328" s="128"/>
      <c r="U328" s="128"/>
      <c r="V328" s="128"/>
      <c r="W328" s="128"/>
      <c r="X328" s="128"/>
      <c r="Y328" s="128"/>
      <c r="Z328" s="128"/>
      <c r="AA328" s="128"/>
      <c r="AB328" s="128"/>
      <c r="AC328" s="128"/>
    </row>
    <row r="329" spans="1:29" x14ac:dyDescent="0.3">
      <c r="A329" s="128"/>
      <c r="B329" s="128"/>
      <c r="C329" s="128"/>
      <c r="D329" s="128"/>
      <c r="E329" s="128"/>
      <c r="F329" s="128"/>
      <c r="G329" s="128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8"/>
      <c r="T329" s="128"/>
      <c r="U329" s="128"/>
      <c r="V329" s="128"/>
      <c r="W329" s="128"/>
      <c r="X329" s="128"/>
      <c r="Y329" s="128"/>
      <c r="Z329" s="128"/>
      <c r="AA329" s="128"/>
      <c r="AB329" s="128"/>
      <c r="AC329" s="128"/>
    </row>
    <row r="330" spans="1:29" x14ac:dyDescent="0.3">
      <c r="A330" s="128"/>
      <c r="B330" s="128"/>
      <c r="C330" s="128"/>
      <c r="D330" s="128"/>
      <c r="E330" s="128"/>
      <c r="F330" s="128"/>
      <c r="G330" s="128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8"/>
      <c r="T330" s="128"/>
      <c r="U330" s="128"/>
      <c r="V330" s="128"/>
      <c r="W330" s="128"/>
      <c r="X330" s="128"/>
      <c r="Y330" s="128"/>
      <c r="Z330" s="128"/>
      <c r="AA330" s="128"/>
      <c r="AB330" s="128"/>
      <c r="AC330" s="128"/>
    </row>
    <row r="331" spans="1:29" x14ac:dyDescent="0.3">
      <c r="A331" s="128"/>
      <c r="B331" s="128"/>
      <c r="C331" s="128"/>
      <c r="D331" s="128"/>
      <c r="E331" s="128"/>
      <c r="F331" s="128"/>
      <c r="G331" s="128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8"/>
      <c r="T331" s="128"/>
      <c r="U331" s="128"/>
      <c r="V331" s="128"/>
      <c r="W331" s="128"/>
      <c r="X331" s="128"/>
      <c r="Y331" s="128"/>
      <c r="Z331" s="128"/>
      <c r="AA331" s="128"/>
      <c r="AB331" s="128"/>
      <c r="AC331" s="128"/>
    </row>
    <row r="332" spans="1:29" x14ac:dyDescent="0.3">
      <c r="A332" s="128"/>
      <c r="B332" s="128"/>
      <c r="C332" s="128"/>
      <c r="D332" s="128"/>
      <c r="E332" s="128"/>
      <c r="F332" s="128"/>
      <c r="G332" s="128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8"/>
      <c r="T332" s="128"/>
      <c r="U332" s="128"/>
      <c r="V332" s="128"/>
      <c r="W332" s="128"/>
      <c r="X332" s="128"/>
      <c r="Y332" s="128"/>
      <c r="Z332" s="128"/>
      <c r="AA332" s="128"/>
      <c r="AB332" s="128"/>
      <c r="AC332" s="128"/>
    </row>
    <row r="333" spans="1:29" x14ac:dyDescent="0.3">
      <c r="A333" s="128"/>
      <c r="B333" s="128"/>
      <c r="C333" s="128"/>
      <c r="D333" s="128"/>
      <c r="E333" s="128"/>
      <c r="F333" s="128"/>
      <c r="G333" s="128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8"/>
      <c r="T333" s="128"/>
      <c r="U333" s="128"/>
      <c r="V333" s="128"/>
      <c r="W333" s="128"/>
      <c r="X333" s="128"/>
      <c r="Y333" s="128"/>
      <c r="Z333" s="128"/>
      <c r="AA333" s="128"/>
      <c r="AB333" s="128"/>
      <c r="AC333" s="128"/>
    </row>
    <row r="334" spans="1:29" x14ac:dyDescent="0.3">
      <c r="A334" s="128"/>
      <c r="B334" s="128"/>
      <c r="C334" s="128"/>
      <c r="D334" s="128"/>
      <c r="E334" s="128"/>
      <c r="F334" s="128"/>
      <c r="G334" s="128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8"/>
      <c r="T334" s="128"/>
      <c r="U334" s="128"/>
      <c r="V334" s="128"/>
      <c r="W334" s="128"/>
      <c r="X334" s="128"/>
      <c r="Y334" s="128"/>
      <c r="Z334" s="128"/>
      <c r="AA334" s="128"/>
      <c r="AB334" s="128"/>
      <c r="AC334" s="128"/>
    </row>
    <row r="335" spans="1:29" x14ac:dyDescent="0.3">
      <c r="A335" s="128"/>
      <c r="B335" s="128"/>
      <c r="C335" s="128"/>
      <c r="D335" s="128"/>
      <c r="E335" s="128"/>
      <c r="F335" s="128"/>
      <c r="G335" s="128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8"/>
      <c r="T335" s="128"/>
      <c r="U335" s="128"/>
      <c r="V335" s="128"/>
      <c r="W335" s="128"/>
      <c r="X335" s="128"/>
      <c r="Y335" s="128"/>
      <c r="Z335" s="128"/>
      <c r="AA335" s="128"/>
      <c r="AB335" s="128"/>
      <c r="AC335" s="128"/>
    </row>
    <row r="336" spans="1:29" x14ac:dyDescent="0.3">
      <c r="A336" s="128"/>
      <c r="B336" s="128"/>
      <c r="C336" s="128"/>
      <c r="D336" s="128"/>
      <c r="E336" s="128"/>
      <c r="F336" s="128"/>
      <c r="G336" s="128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8"/>
      <c r="T336" s="128"/>
      <c r="U336" s="128"/>
      <c r="V336" s="128"/>
      <c r="W336" s="128"/>
      <c r="X336" s="128"/>
      <c r="Y336" s="128"/>
      <c r="Z336" s="128"/>
      <c r="AA336" s="128"/>
      <c r="AB336" s="128"/>
      <c r="AC336" s="128"/>
    </row>
    <row r="337" spans="1:29" x14ac:dyDescent="0.3">
      <c r="A337" s="128"/>
      <c r="B337" s="128"/>
      <c r="C337" s="128"/>
      <c r="D337" s="128"/>
      <c r="E337" s="128"/>
      <c r="F337" s="128"/>
      <c r="G337" s="128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8"/>
      <c r="T337" s="128"/>
      <c r="U337" s="128"/>
      <c r="V337" s="128"/>
      <c r="W337" s="128"/>
      <c r="X337" s="128"/>
      <c r="Y337" s="128"/>
      <c r="Z337" s="128"/>
      <c r="AA337" s="128"/>
      <c r="AB337" s="128"/>
      <c r="AC337" s="128"/>
    </row>
    <row r="338" spans="1:29" x14ac:dyDescent="0.3">
      <c r="A338" s="128"/>
      <c r="B338" s="128"/>
      <c r="C338" s="128"/>
      <c r="D338" s="128"/>
      <c r="E338" s="128"/>
      <c r="F338" s="128"/>
      <c r="G338" s="128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8"/>
      <c r="T338" s="128"/>
      <c r="U338" s="128"/>
      <c r="V338" s="128"/>
      <c r="W338" s="128"/>
      <c r="X338" s="128"/>
      <c r="Y338" s="128"/>
      <c r="Z338" s="128"/>
      <c r="AA338" s="128"/>
      <c r="AB338" s="128"/>
      <c r="AC338" s="128"/>
    </row>
    <row r="339" spans="1:29" x14ac:dyDescent="0.3">
      <c r="A339" s="128"/>
      <c r="B339" s="128"/>
      <c r="C339" s="128"/>
      <c r="D339" s="128"/>
      <c r="E339" s="128"/>
      <c r="F339" s="128"/>
      <c r="G339" s="128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8"/>
      <c r="T339" s="128"/>
      <c r="U339" s="128"/>
      <c r="V339" s="128"/>
      <c r="W339" s="128"/>
      <c r="X339" s="128"/>
      <c r="Y339" s="128"/>
      <c r="Z339" s="128"/>
      <c r="AA339" s="128"/>
      <c r="AB339" s="128"/>
      <c r="AC339" s="128"/>
    </row>
    <row r="340" spans="1:29" x14ac:dyDescent="0.3">
      <c r="A340" s="128"/>
      <c r="B340" s="128"/>
      <c r="C340" s="128"/>
      <c r="D340" s="128"/>
      <c r="E340" s="128"/>
      <c r="F340" s="128"/>
      <c r="G340" s="128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8"/>
      <c r="T340" s="128"/>
      <c r="U340" s="128"/>
      <c r="V340" s="128"/>
      <c r="W340" s="128"/>
      <c r="X340" s="128"/>
      <c r="Y340" s="128"/>
      <c r="Z340" s="128"/>
      <c r="AA340" s="128"/>
      <c r="AB340" s="128"/>
      <c r="AC340" s="128"/>
    </row>
    <row r="341" spans="1:29" x14ac:dyDescent="0.3">
      <c r="A341" s="128"/>
      <c r="B341" s="128"/>
      <c r="C341" s="128"/>
      <c r="D341" s="128"/>
      <c r="E341" s="128"/>
      <c r="F341" s="128"/>
      <c r="G341" s="128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8"/>
      <c r="T341" s="128"/>
      <c r="U341" s="128"/>
      <c r="V341" s="128"/>
      <c r="W341" s="128"/>
      <c r="X341" s="128"/>
      <c r="Y341" s="128"/>
      <c r="Z341" s="128"/>
      <c r="AA341" s="128"/>
      <c r="AB341" s="128"/>
      <c r="AC341" s="128"/>
    </row>
    <row r="342" spans="1:29" x14ac:dyDescent="0.3">
      <c r="A342" s="128"/>
      <c r="B342" s="128"/>
      <c r="C342" s="128"/>
      <c r="D342" s="128"/>
      <c r="E342" s="128"/>
      <c r="F342" s="128"/>
      <c r="G342" s="128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8"/>
      <c r="T342" s="128"/>
      <c r="U342" s="128"/>
      <c r="V342" s="128"/>
      <c r="W342" s="128"/>
      <c r="X342" s="128"/>
      <c r="Y342" s="128"/>
      <c r="Z342" s="128"/>
      <c r="AA342" s="128"/>
      <c r="AB342" s="128"/>
      <c r="AC342" s="128"/>
    </row>
    <row r="343" spans="1:29" x14ac:dyDescent="0.3">
      <c r="A343" s="128"/>
      <c r="B343" s="128"/>
      <c r="C343" s="128"/>
      <c r="D343" s="128"/>
      <c r="E343" s="128"/>
      <c r="F343" s="128"/>
      <c r="G343" s="128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8"/>
      <c r="T343" s="128"/>
      <c r="U343" s="128"/>
      <c r="V343" s="128"/>
      <c r="W343" s="128"/>
      <c r="X343" s="128"/>
      <c r="Y343" s="128"/>
      <c r="Z343" s="128"/>
      <c r="AA343" s="128"/>
      <c r="AB343" s="128"/>
      <c r="AC343" s="128"/>
    </row>
    <row r="344" spans="1:29" x14ac:dyDescent="0.3">
      <c r="A344" s="128"/>
      <c r="B344" s="128"/>
      <c r="C344" s="128"/>
      <c r="D344" s="128"/>
      <c r="E344" s="128"/>
      <c r="F344" s="128"/>
      <c r="G344" s="128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8"/>
      <c r="T344" s="128"/>
      <c r="U344" s="128"/>
      <c r="V344" s="128"/>
      <c r="W344" s="128"/>
      <c r="X344" s="128"/>
      <c r="Y344" s="128"/>
      <c r="Z344" s="128"/>
      <c r="AA344" s="128"/>
      <c r="AB344" s="128"/>
      <c r="AC344" s="128"/>
    </row>
    <row r="345" spans="1:29" x14ac:dyDescent="0.3">
      <c r="A345" s="128"/>
      <c r="B345" s="128"/>
      <c r="C345" s="128"/>
      <c r="D345" s="128"/>
      <c r="E345" s="128"/>
      <c r="F345" s="128"/>
      <c r="G345" s="128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8"/>
      <c r="T345" s="128"/>
      <c r="U345" s="128"/>
      <c r="V345" s="128"/>
      <c r="W345" s="128"/>
      <c r="X345" s="128"/>
      <c r="Y345" s="128"/>
      <c r="Z345" s="128"/>
      <c r="AA345" s="128"/>
      <c r="AB345" s="128"/>
      <c r="AC345" s="128"/>
    </row>
    <row r="346" spans="1:29" x14ac:dyDescent="0.3">
      <c r="A346" s="128"/>
      <c r="B346" s="128"/>
      <c r="C346" s="128"/>
      <c r="D346" s="128"/>
      <c r="E346" s="128"/>
      <c r="F346" s="128"/>
      <c r="G346" s="128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8"/>
      <c r="T346" s="128"/>
      <c r="U346" s="128"/>
      <c r="V346" s="128"/>
      <c r="W346" s="128"/>
      <c r="X346" s="128"/>
      <c r="Y346" s="128"/>
      <c r="Z346" s="128"/>
      <c r="AA346" s="128"/>
      <c r="AB346" s="128"/>
      <c r="AC346" s="128"/>
    </row>
    <row r="347" spans="1:29" x14ac:dyDescent="0.3">
      <c r="A347" s="128"/>
      <c r="B347" s="128"/>
      <c r="C347" s="128"/>
      <c r="D347" s="128"/>
      <c r="E347" s="128"/>
      <c r="F347" s="128"/>
      <c r="G347" s="128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8"/>
      <c r="T347" s="128"/>
      <c r="U347" s="128"/>
      <c r="V347" s="128"/>
      <c r="W347" s="128"/>
      <c r="X347" s="128"/>
      <c r="Y347" s="128"/>
      <c r="Z347" s="128"/>
      <c r="AA347" s="128"/>
      <c r="AB347" s="128"/>
      <c r="AC347" s="128"/>
    </row>
    <row r="348" spans="1:29" x14ac:dyDescent="0.3">
      <c r="A348" s="128"/>
      <c r="B348" s="128"/>
      <c r="C348" s="128"/>
      <c r="D348" s="128"/>
      <c r="E348" s="128"/>
      <c r="F348" s="128"/>
      <c r="G348" s="128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8"/>
      <c r="T348" s="128"/>
      <c r="U348" s="128"/>
      <c r="V348" s="128"/>
      <c r="W348" s="128"/>
      <c r="X348" s="128"/>
      <c r="Y348" s="128"/>
      <c r="Z348" s="128"/>
      <c r="AA348" s="128"/>
      <c r="AB348" s="128"/>
      <c r="AC348" s="128"/>
    </row>
    <row r="349" spans="1:29" x14ac:dyDescent="0.3">
      <c r="A349" s="128"/>
      <c r="B349" s="128"/>
      <c r="C349" s="128"/>
      <c r="D349" s="128"/>
      <c r="E349" s="128"/>
      <c r="F349" s="128"/>
      <c r="G349" s="128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8"/>
      <c r="T349" s="128"/>
      <c r="U349" s="128"/>
      <c r="V349" s="128"/>
      <c r="W349" s="128"/>
      <c r="X349" s="128"/>
      <c r="Y349" s="128"/>
      <c r="Z349" s="128"/>
      <c r="AA349" s="128"/>
      <c r="AB349" s="128"/>
      <c r="AC349" s="128"/>
    </row>
    <row r="350" spans="1:29" x14ac:dyDescent="0.3">
      <c r="A350" s="128"/>
      <c r="B350" s="128"/>
      <c r="C350" s="128"/>
      <c r="D350" s="128"/>
      <c r="E350" s="128"/>
      <c r="F350" s="128"/>
      <c r="G350" s="128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8"/>
      <c r="T350" s="128"/>
      <c r="U350" s="128"/>
      <c r="V350" s="128"/>
      <c r="W350" s="128"/>
      <c r="X350" s="128"/>
      <c r="Y350" s="128"/>
      <c r="Z350" s="128"/>
      <c r="AA350" s="128"/>
      <c r="AB350" s="128"/>
      <c r="AC350" s="128"/>
    </row>
    <row r="351" spans="1:29" x14ac:dyDescent="0.3">
      <c r="A351" s="128"/>
      <c r="B351" s="128"/>
      <c r="C351" s="128"/>
      <c r="D351" s="128"/>
      <c r="E351" s="128"/>
      <c r="F351" s="128"/>
      <c r="G351" s="128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8"/>
      <c r="T351" s="128"/>
      <c r="U351" s="128"/>
      <c r="V351" s="128"/>
      <c r="W351" s="128"/>
      <c r="X351" s="128"/>
      <c r="Y351" s="128"/>
      <c r="Z351" s="128"/>
      <c r="AA351" s="128"/>
      <c r="AB351" s="128"/>
      <c r="AC351" s="128"/>
    </row>
    <row r="352" spans="1:29" x14ac:dyDescent="0.3">
      <c r="A352" s="128"/>
      <c r="B352" s="128"/>
      <c r="C352" s="128"/>
      <c r="D352" s="128"/>
      <c r="E352" s="128"/>
      <c r="F352" s="128"/>
      <c r="G352" s="128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8"/>
      <c r="T352" s="128"/>
      <c r="U352" s="128"/>
      <c r="V352" s="128"/>
      <c r="W352" s="128"/>
      <c r="X352" s="128"/>
      <c r="Y352" s="128"/>
      <c r="Z352" s="128"/>
      <c r="AA352" s="128"/>
      <c r="AB352" s="128"/>
      <c r="AC352" s="128"/>
    </row>
    <row r="353" spans="1:29" x14ac:dyDescent="0.3">
      <c r="A353" s="128"/>
      <c r="B353" s="128"/>
      <c r="C353" s="128"/>
      <c r="D353" s="128"/>
      <c r="E353" s="128"/>
      <c r="F353" s="128"/>
      <c r="G353" s="128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8"/>
      <c r="T353" s="128"/>
      <c r="U353" s="128"/>
      <c r="V353" s="128"/>
      <c r="W353" s="128"/>
      <c r="X353" s="128"/>
      <c r="Y353" s="128"/>
      <c r="Z353" s="128"/>
      <c r="AA353" s="128"/>
      <c r="AB353" s="128"/>
      <c r="AC353" s="128"/>
    </row>
    <row r="354" spans="1:29" x14ac:dyDescent="0.3">
      <c r="A354" s="128"/>
      <c r="B354" s="128"/>
      <c r="C354" s="128"/>
      <c r="D354" s="128"/>
      <c r="E354" s="128"/>
      <c r="F354" s="128"/>
      <c r="G354" s="128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8"/>
      <c r="T354" s="128"/>
      <c r="U354" s="128"/>
      <c r="V354" s="128"/>
      <c r="W354" s="128"/>
      <c r="X354" s="128"/>
      <c r="Y354" s="128"/>
      <c r="Z354" s="128"/>
      <c r="AA354" s="128"/>
      <c r="AB354" s="128"/>
      <c r="AC354" s="128"/>
    </row>
    <row r="355" spans="1:29" x14ac:dyDescent="0.3">
      <c r="A355" s="128"/>
      <c r="B355" s="128"/>
      <c r="C355" s="128"/>
      <c r="D355" s="128"/>
      <c r="E355" s="128"/>
      <c r="F355" s="128"/>
      <c r="G355" s="128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8"/>
      <c r="T355" s="128"/>
      <c r="U355" s="128"/>
      <c r="V355" s="128"/>
      <c r="W355" s="128"/>
      <c r="X355" s="128"/>
      <c r="Y355" s="128"/>
      <c r="Z355" s="128"/>
      <c r="AA355" s="128"/>
      <c r="AB355" s="128"/>
      <c r="AC355" s="128"/>
    </row>
    <row r="356" spans="1:29" x14ac:dyDescent="0.3">
      <c r="A356" s="128"/>
      <c r="B356" s="128"/>
      <c r="C356" s="128"/>
      <c r="D356" s="128"/>
      <c r="E356" s="128"/>
      <c r="F356" s="128"/>
      <c r="G356" s="128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8"/>
      <c r="T356" s="128"/>
      <c r="U356" s="128"/>
      <c r="V356" s="128"/>
      <c r="W356" s="128"/>
      <c r="X356" s="128"/>
      <c r="Y356" s="128"/>
      <c r="Z356" s="128"/>
      <c r="AA356" s="128"/>
      <c r="AB356" s="128"/>
      <c r="AC356" s="128"/>
    </row>
    <row r="357" spans="1:29" x14ac:dyDescent="0.3">
      <c r="A357" s="128"/>
      <c r="B357" s="128"/>
      <c r="C357" s="128"/>
      <c r="D357" s="128"/>
      <c r="E357" s="128"/>
      <c r="F357" s="128"/>
      <c r="G357" s="128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8"/>
      <c r="T357" s="128"/>
      <c r="U357" s="128"/>
      <c r="V357" s="128"/>
      <c r="W357" s="128"/>
      <c r="X357" s="128"/>
      <c r="Y357" s="128"/>
      <c r="Z357" s="128"/>
      <c r="AA357" s="128"/>
      <c r="AB357" s="128"/>
      <c r="AC357" s="128"/>
    </row>
    <row r="358" spans="1:29" x14ac:dyDescent="0.3">
      <c r="A358" s="128"/>
      <c r="B358" s="128"/>
      <c r="C358" s="128"/>
      <c r="D358" s="128"/>
      <c r="E358" s="128"/>
      <c r="F358" s="128"/>
      <c r="G358" s="128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8"/>
      <c r="T358" s="128"/>
      <c r="U358" s="128"/>
      <c r="V358" s="128"/>
      <c r="W358" s="128"/>
      <c r="X358" s="128"/>
      <c r="Y358" s="128"/>
      <c r="Z358" s="128"/>
      <c r="AA358" s="128"/>
      <c r="AB358" s="128"/>
      <c r="AC358" s="128"/>
    </row>
    <row r="359" spans="1:29" x14ac:dyDescent="0.3">
      <c r="A359" s="128"/>
      <c r="B359" s="128"/>
      <c r="C359" s="128"/>
      <c r="D359" s="128"/>
      <c r="E359" s="128"/>
      <c r="F359" s="128"/>
      <c r="G359" s="128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8"/>
      <c r="T359" s="128"/>
      <c r="U359" s="128"/>
      <c r="V359" s="128"/>
      <c r="W359" s="128"/>
      <c r="X359" s="128"/>
      <c r="Y359" s="128"/>
      <c r="Z359" s="128"/>
      <c r="AA359" s="128"/>
      <c r="AB359" s="128"/>
      <c r="AC359" s="128"/>
    </row>
    <row r="360" spans="1:29" x14ac:dyDescent="0.3">
      <c r="A360" s="128"/>
      <c r="B360" s="128"/>
      <c r="C360" s="128"/>
      <c r="D360" s="128"/>
      <c r="E360" s="128"/>
      <c r="F360" s="128"/>
      <c r="G360" s="128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8"/>
      <c r="T360" s="128"/>
      <c r="U360" s="128"/>
      <c r="V360" s="128"/>
      <c r="W360" s="128"/>
      <c r="X360" s="128"/>
      <c r="Y360" s="128"/>
      <c r="Z360" s="128"/>
      <c r="AA360" s="128"/>
      <c r="AB360" s="128"/>
      <c r="AC360" s="128"/>
    </row>
    <row r="361" spans="1:29" x14ac:dyDescent="0.3">
      <c r="A361" s="128"/>
      <c r="B361" s="128"/>
      <c r="C361" s="128"/>
      <c r="D361" s="128"/>
      <c r="E361" s="128"/>
      <c r="F361" s="128"/>
      <c r="G361" s="128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8"/>
      <c r="T361" s="128"/>
      <c r="U361" s="128"/>
      <c r="V361" s="128"/>
      <c r="W361" s="128"/>
      <c r="X361" s="128"/>
      <c r="Y361" s="128"/>
      <c r="Z361" s="128"/>
      <c r="AA361" s="128"/>
      <c r="AB361" s="128"/>
      <c r="AC361" s="128"/>
    </row>
    <row r="362" spans="1:29" x14ac:dyDescent="0.3">
      <c r="A362" s="128"/>
      <c r="B362" s="128"/>
      <c r="C362" s="128"/>
      <c r="D362" s="128"/>
      <c r="E362" s="128"/>
      <c r="F362" s="128"/>
      <c r="G362" s="128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8"/>
      <c r="T362" s="128"/>
      <c r="U362" s="128"/>
      <c r="V362" s="128"/>
      <c r="W362" s="128"/>
      <c r="X362" s="128"/>
      <c r="Y362" s="128"/>
      <c r="Z362" s="128"/>
      <c r="AA362" s="128"/>
      <c r="AB362" s="128"/>
      <c r="AC362" s="128"/>
    </row>
    <row r="363" spans="1:29" x14ac:dyDescent="0.3">
      <c r="A363" s="128"/>
      <c r="B363" s="128"/>
      <c r="C363" s="128"/>
      <c r="D363" s="128"/>
      <c r="E363" s="128"/>
      <c r="F363" s="128"/>
      <c r="G363" s="128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8"/>
      <c r="T363" s="128"/>
      <c r="U363" s="128"/>
      <c r="V363" s="128"/>
      <c r="W363" s="128"/>
      <c r="X363" s="128"/>
      <c r="Y363" s="128"/>
      <c r="Z363" s="128"/>
      <c r="AA363" s="128"/>
      <c r="AB363" s="128"/>
      <c r="AC363" s="128"/>
    </row>
    <row r="364" spans="1:29" x14ac:dyDescent="0.3">
      <c r="A364" s="128"/>
      <c r="B364" s="128"/>
      <c r="C364" s="128"/>
      <c r="D364" s="128"/>
      <c r="E364" s="128"/>
      <c r="F364" s="128"/>
      <c r="G364" s="128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8"/>
      <c r="T364" s="128"/>
      <c r="U364" s="128"/>
      <c r="V364" s="128"/>
      <c r="W364" s="128"/>
      <c r="X364" s="128"/>
      <c r="Y364" s="128"/>
      <c r="Z364" s="128"/>
      <c r="AA364" s="128"/>
      <c r="AB364" s="128"/>
      <c r="AC364" s="128"/>
    </row>
    <row r="365" spans="1:29" x14ac:dyDescent="0.3">
      <c r="A365" s="128"/>
      <c r="B365" s="128"/>
      <c r="C365" s="128"/>
      <c r="D365" s="128"/>
      <c r="E365" s="128"/>
      <c r="F365" s="128"/>
      <c r="G365" s="128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8"/>
      <c r="T365" s="128"/>
      <c r="U365" s="128"/>
      <c r="V365" s="128"/>
      <c r="W365" s="128"/>
      <c r="X365" s="128"/>
      <c r="Y365" s="128"/>
      <c r="Z365" s="128"/>
      <c r="AA365" s="128"/>
      <c r="AB365" s="128"/>
      <c r="AC365" s="128"/>
    </row>
    <row r="366" spans="1:29" x14ac:dyDescent="0.3">
      <c r="A366" s="128"/>
      <c r="B366" s="128"/>
      <c r="C366" s="128"/>
      <c r="D366" s="128"/>
      <c r="E366" s="128"/>
      <c r="F366" s="128"/>
      <c r="G366" s="128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8"/>
      <c r="T366" s="128"/>
      <c r="U366" s="128"/>
      <c r="V366" s="128"/>
      <c r="W366" s="128"/>
      <c r="X366" s="128"/>
      <c r="Y366" s="128"/>
      <c r="Z366" s="128"/>
      <c r="AA366" s="128"/>
      <c r="AB366" s="128"/>
      <c r="AC366" s="128"/>
    </row>
    <row r="367" spans="1:29" x14ac:dyDescent="0.3">
      <c r="A367" s="128"/>
      <c r="B367" s="128"/>
      <c r="C367" s="128"/>
      <c r="D367" s="128"/>
      <c r="E367" s="128"/>
      <c r="F367" s="128"/>
      <c r="G367" s="128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8"/>
      <c r="T367" s="128"/>
      <c r="U367" s="128"/>
      <c r="V367" s="128"/>
      <c r="W367" s="128"/>
      <c r="X367" s="128"/>
      <c r="Y367" s="128"/>
      <c r="Z367" s="128"/>
      <c r="AA367" s="128"/>
      <c r="AB367" s="128"/>
      <c r="AC367" s="128"/>
    </row>
    <row r="368" spans="1:29" x14ac:dyDescent="0.3">
      <c r="A368" s="128"/>
      <c r="B368" s="128"/>
      <c r="C368" s="128"/>
      <c r="D368" s="128"/>
      <c r="E368" s="128"/>
      <c r="F368" s="128"/>
      <c r="G368" s="128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8"/>
      <c r="T368" s="128"/>
      <c r="U368" s="128"/>
      <c r="V368" s="128"/>
      <c r="W368" s="128"/>
      <c r="X368" s="128"/>
      <c r="Y368" s="128"/>
      <c r="Z368" s="128"/>
      <c r="AA368" s="128"/>
      <c r="AB368" s="128"/>
      <c r="AC368" s="128"/>
    </row>
    <row r="369" spans="1:29" x14ac:dyDescent="0.3">
      <c r="A369" s="128"/>
      <c r="B369" s="128"/>
      <c r="C369" s="128"/>
      <c r="D369" s="128"/>
      <c r="E369" s="128"/>
      <c r="F369" s="128"/>
      <c r="G369" s="128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8"/>
      <c r="T369" s="128"/>
      <c r="U369" s="128"/>
      <c r="V369" s="128"/>
      <c r="W369" s="128"/>
      <c r="X369" s="128"/>
      <c r="Y369" s="128"/>
      <c r="Z369" s="128"/>
      <c r="AA369" s="128"/>
      <c r="AB369" s="128"/>
      <c r="AC369" s="128"/>
    </row>
    <row r="370" spans="1:29" x14ac:dyDescent="0.3">
      <c r="A370" s="128"/>
      <c r="B370" s="128"/>
      <c r="C370" s="128"/>
      <c r="D370" s="128"/>
      <c r="E370" s="128"/>
      <c r="F370" s="128"/>
      <c r="G370" s="128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8"/>
      <c r="T370" s="128"/>
      <c r="U370" s="128"/>
      <c r="V370" s="128"/>
      <c r="W370" s="128"/>
      <c r="X370" s="128"/>
      <c r="Y370" s="128"/>
      <c r="Z370" s="128"/>
      <c r="AA370" s="128"/>
      <c r="AB370" s="128"/>
      <c r="AC370" s="128"/>
    </row>
    <row r="371" spans="1:29" x14ac:dyDescent="0.3">
      <c r="A371" s="128"/>
      <c r="B371" s="128"/>
      <c r="C371" s="128"/>
      <c r="D371" s="128"/>
      <c r="E371" s="128"/>
      <c r="F371" s="128"/>
      <c r="G371" s="128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8"/>
      <c r="T371" s="128"/>
      <c r="U371" s="128"/>
      <c r="V371" s="128"/>
      <c r="W371" s="128"/>
      <c r="X371" s="128"/>
      <c r="Y371" s="128"/>
      <c r="Z371" s="128"/>
      <c r="AA371" s="128"/>
      <c r="AB371" s="128"/>
      <c r="AC371" s="128"/>
    </row>
    <row r="372" spans="1:29" x14ac:dyDescent="0.3">
      <c r="A372" s="128"/>
      <c r="B372" s="128"/>
      <c r="C372" s="128"/>
      <c r="D372" s="128"/>
      <c r="E372" s="128"/>
      <c r="F372" s="128"/>
      <c r="G372" s="128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8"/>
      <c r="T372" s="128"/>
      <c r="U372" s="128"/>
      <c r="V372" s="128"/>
      <c r="W372" s="128"/>
      <c r="X372" s="128"/>
      <c r="Y372" s="128"/>
      <c r="Z372" s="128"/>
      <c r="AA372" s="128"/>
      <c r="AB372" s="128"/>
      <c r="AC372" s="128"/>
    </row>
    <row r="373" spans="1:29" x14ac:dyDescent="0.3">
      <c r="A373" s="128"/>
      <c r="B373" s="128"/>
      <c r="C373" s="128"/>
      <c r="D373" s="128"/>
      <c r="E373" s="128"/>
      <c r="F373" s="128"/>
      <c r="G373" s="128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8"/>
      <c r="T373" s="128"/>
      <c r="U373" s="128"/>
      <c r="V373" s="128"/>
      <c r="W373" s="128"/>
      <c r="X373" s="128"/>
      <c r="Y373" s="128"/>
      <c r="Z373" s="128"/>
      <c r="AA373" s="128"/>
      <c r="AB373" s="128"/>
      <c r="AC373" s="128"/>
    </row>
    <row r="374" spans="1:29" x14ac:dyDescent="0.3">
      <c r="A374" s="128"/>
      <c r="B374" s="128"/>
      <c r="C374" s="128"/>
      <c r="D374" s="128"/>
      <c r="E374" s="128"/>
      <c r="F374" s="128"/>
      <c r="G374" s="128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8"/>
      <c r="T374" s="128"/>
      <c r="U374" s="128"/>
      <c r="V374" s="128"/>
      <c r="W374" s="128"/>
      <c r="X374" s="128"/>
      <c r="Y374" s="128"/>
      <c r="Z374" s="128"/>
      <c r="AA374" s="128"/>
      <c r="AB374" s="128"/>
      <c r="AC374" s="128"/>
    </row>
    <row r="375" spans="1:29" x14ac:dyDescent="0.3">
      <c r="A375" s="128"/>
      <c r="B375" s="128"/>
      <c r="C375" s="128"/>
      <c r="D375" s="128"/>
      <c r="E375" s="128"/>
      <c r="F375" s="128"/>
      <c r="G375" s="128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8"/>
      <c r="T375" s="128"/>
      <c r="U375" s="128"/>
      <c r="V375" s="128"/>
      <c r="W375" s="128"/>
      <c r="X375" s="128"/>
      <c r="Y375" s="128"/>
      <c r="Z375" s="128"/>
      <c r="AA375" s="128"/>
      <c r="AB375" s="128"/>
      <c r="AC375" s="128"/>
    </row>
    <row r="376" spans="1:29" x14ac:dyDescent="0.3">
      <c r="A376" s="128"/>
      <c r="B376" s="128"/>
      <c r="C376" s="128"/>
      <c r="D376" s="128"/>
      <c r="E376" s="128"/>
      <c r="F376" s="128"/>
      <c r="G376" s="128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8"/>
      <c r="T376" s="128"/>
      <c r="U376" s="128"/>
      <c r="V376" s="128"/>
      <c r="W376" s="128"/>
      <c r="X376" s="128"/>
      <c r="Y376" s="128"/>
      <c r="Z376" s="128"/>
      <c r="AA376" s="128"/>
      <c r="AB376" s="128"/>
      <c r="AC376" s="128"/>
    </row>
    <row r="377" spans="1:29" x14ac:dyDescent="0.3">
      <c r="A377" s="128"/>
      <c r="B377" s="128"/>
      <c r="C377" s="128"/>
      <c r="D377" s="128"/>
      <c r="E377" s="128"/>
      <c r="F377" s="128"/>
      <c r="G377" s="128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8"/>
      <c r="T377" s="128"/>
      <c r="U377" s="128"/>
      <c r="V377" s="128"/>
      <c r="W377" s="128"/>
      <c r="X377" s="128"/>
      <c r="Y377" s="128"/>
      <c r="Z377" s="128"/>
      <c r="AA377" s="128"/>
      <c r="AB377" s="128"/>
      <c r="AC377" s="128"/>
    </row>
    <row r="378" spans="1:29" x14ac:dyDescent="0.3">
      <c r="A378" s="128"/>
      <c r="B378" s="128"/>
      <c r="C378" s="128"/>
      <c r="D378" s="128"/>
      <c r="E378" s="128"/>
      <c r="F378" s="128"/>
      <c r="G378" s="128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8"/>
      <c r="T378" s="128"/>
      <c r="U378" s="128"/>
      <c r="V378" s="128"/>
      <c r="W378" s="128"/>
      <c r="X378" s="128"/>
      <c r="Y378" s="128"/>
      <c r="Z378" s="128"/>
      <c r="AA378" s="128"/>
      <c r="AB378" s="128"/>
      <c r="AC378" s="128"/>
    </row>
    <row r="379" spans="1:29" x14ac:dyDescent="0.3">
      <c r="A379" s="128"/>
      <c r="B379" s="128"/>
      <c r="C379" s="128"/>
      <c r="D379" s="128"/>
      <c r="E379" s="128"/>
      <c r="F379" s="128"/>
      <c r="G379" s="128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8"/>
      <c r="T379" s="128"/>
      <c r="U379" s="128"/>
      <c r="V379" s="128"/>
      <c r="W379" s="128"/>
      <c r="X379" s="128"/>
      <c r="Y379" s="128"/>
      <c r="Z379" s="128"/>
      <c r="AA379" s="128"/>
      <c r="AB379" s="128"/>
      <c r="AC379" s="128"/>
    </row>
    <row r="380" spans="1:29" x14ac:dyDescent="0.3">
      <c r="A380" s="128"/>
      <c r="B380" s="128"/>
      <c r="C380" s="128"/>
      <c r="D380" s="128"/>
      <c r="E380" s="128"/>
      <c r="F380" s="128"/>
      <c r="G380" s="128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8"/>
      <c r="T380" s="128"/>
      <c r="U380" s="128"/>
      <c r="V380" s="128"/>
      <c r="W380" s="128"/>
      <c r="X380" s="128"/>
      <c r="Y380" s="128"/>
      <c r="Z380" s="128"/>
      <c r="AA380" s="128"/>
      <c r="AB380" s="128"/>
      <c r="AC380" s="128"/>
    </row>
    <row r="381" spans="1:29" x14ac:dyDescent="0.3">
      <c r="A381" s="128"/>
      <c r="B381" s="128"/>
      <c r="C381" s="128"/>
      <c r="D381" s="128"/>
      <c r="E381" s="128"/>
      <c r="F381" s="128"/>
      <c r="G381" s="128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8"/>
      <c r="T381" s="128"/>
      <c r="U381" s="128"/>
      <c r="V381" s="128"/>
      <c r="W381" s="128"/>
      <c r="X381" s="128"/>
      <c r="Y381" s="128"/>
      <c r="Z381" s="128"/>
      <c r="AA381" s="128"/>
      <c r="AB381" s="128"/>
      <c r="AC381" s="128"/>
    </row>
    <row r="382" spans="1:29" x14ac:dyDescent="0.3">
      <c r="A382" s="128"/>
      <c r="B382" s="128"/>
      <c r="C382" s="128"/>
      <c r="D382" s="128"/>
      <c r="E382" s="128"/>
      <c r="F382" s="128"/>
      <c r="G382" s="128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8"/>
      <c r="T382" s="128"/>
      <c r="U382" s="128"/>
      <c r="V382" s="128"/>
      <c r="W382" s="128"/>
      <c r="X382" s="128"/>
      <c r="Y382" s="128"/>
      <c r="Z382" s="128"/>
      <c r="AA382" s="128"/>
      <c r="AB382" s="128"/>
      <c r="AC382" s="128"/>
    </row>
    <row r="383" spans="1:29" x14ac:dyDescent="0.3">
      <c r="A383" s="128"/>
      <c r="B383" s="128"/>
      <c r="C383" s="128"/>
      <c r="D383" s="128"/>
      <c r="E383" s="128"/>
      <c r="F383" s="128"/>
      <c r="G383" s="128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8"/>
      <c r="T383" s="128"/>
      <c r="U383" s="128"/>
      <c r="V383" s="128"/>
      <c r="W383" s="128"/>
      <c r="X383" s="128"/>
      <c r="Y383" s="128"/>
      <c r="Z383" s="128"/>
      <c r="AA383" s="128"/>
      <c r="AB383" s="128"/>
      <c r="AC383" s="128"/>
    </row>
    <row r="384" spans="1:29" x14ac:dyDescent="0.3">
      <c r="A384" s="128"/>
      <c r="B384" s="128"/>
      <c r="C384" s="128"/>
      <c r="D384" s="128"/>
      <c r="E384" s="128"/>
      <c r="F384" s="128"/>
      <c r="G384" s="128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  <c r="V384" s="128"/>
      <c r="W384" s="128"/>
      <c r="X384" s="128"/>
      <c r="Y384" s="128"/>
      <c r="Z384" s="128"/>
      <c r="AA384" s="128"/>
      <c r="AB384" s="128"/>
      <c r="AC384" s="128"/>
    </row>
    <row r="385" spans="1:29" x14ac:dyDescent="0.3">
      <c r="A385" s="128"/>
      <c r="B385" s="128"/>
      <c r="C385" s="128"/>
      <c r="D385" s="128"/>
      <c r="E385" s="128"/>
      <c r="F385" s="128"/>
      <c r="G385" s="128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8"/>
      <c r="T385" s="128"/>
      <c r="U385" s="128"/>
      <c r="V385" s="128"/>
      <c r="W385" s="128"/>
      <c r="X385" s="128"/>
      <c r="Y385" s="128"/>
      <c r="Z385" s="128"/>
      <c r="AA385" s="128"/>
      <c r="AB385" s="128"/>
      <c r="AC385" s="128"/>
    </row>
    <row r="386" spans="1:29" x14ac:dyDescent="0.3">
      <c r="A386" s="128"/>
      <c r="B386" s="128"/>
      <c r="C386" s="128"/>
      <c r="D386" s="128"/>
      <c r="E386" s="128"/>
      <c r="F386" s="128"/>
      <c r="G386" s="128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8"/>
      <c r="T386" s="128"/>
      <c r="U386" s="128"/>
      <c r="V386" s="128"/>
      <c r="W386" s="128"/>
      <c r="X386" s="128"/>
      <c r="Y386" s="128"/>
      <c r="Z386" s="128"/>
      <c r="AA386" s="128"/>
      <c r="AB386" s="128"/>
      <c r="AC386" s="128"/>
    </row>
    <row r="387" spans="1:29" x14ac:dyDescent="0.3">
      <c r="A387" s="128"/>
      <c r="B387" s="128"/>
      <c r="C387" s="128"/>
      <c r="D387" s="128"/>
      <c r="E387" s="128"/>
      <c r="F387" s="128"/>
      <c r="G387" s="128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8"/>
      <c r="T387" s="128"/>
      <c r="U387" s="128"/>
      <c r="V387" s="128"/>
      <c r="W387" s="128"/>
      <c r="X387" s="128"/>
      <c r="Y387" s="128"/>
      <c r="Z387" s="128"/>
      <c r="AA387" s="128"/>
      <c r="AB387" s="128"/>
      <c r="AC387" s="128"/>
    </row>
    <row r="388" spans="1:29" x14ac:dyDescent="0.3">
      <c r="A388" s="128"/>
      <c r="B388" s="128"/>
      <c r="C388" s="128"/>
      <c r="D388" s="128"/>
      <c r="E388" s="128"/>
      <c r="F388" s="128"/>
      <c r="G388" s="128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8"/>
      <c r="T388" s="128"/>
      <c r="U388" s="128"/>
      <c r="V388" s="128"/>
      <c r="W388" s="128"/>
      <c r="X388" s="128"/>
      <c r="Y388" s="128"/>
      <c r="Z388" s="128"/>
      <c r="AA388" s="128"/>
      <c r="AB388" s="128"/>
      <c r="AC388" s="128"/>
    </row>
    <row r="389" spans="1:29" x14ac:dyDescent="0.3">
      <c r="A389" s="128"/>
      <c r="B389" s="128"/>
      <c r="C389" s="128"/>
      <c r="D389" s="128"/>
      <c r="E389" s="128"/>
      <c r="F389" s="128"/>
      <c r="G389" s="128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8"/>
      <c r="T389" s="128"/>
      <c r="U389" s="128"/>
      <c r="V389" s="128"/>
      <c r="W389" s="128"/>
      <c r="X389" s="128"/>
      <c r="Y389" s="128"/>
      <c r="Z389" s="128"/>
      <c r="AA389" s="128"/>
      <c r="AB389" s="128"/>
      <c r="AC389" s="128"/>
    </row>
    <row r="390" spans="1:29" x14ac:dyDescent="0.3">
      <c r="A390" s="128"/>
      <c r="B390" s="128"/>
      <c r="C390" s="128"/>
      <c r="D390" s="128"/>
      <c r="E390" s="128"/>
      <c r="F390" s="128"/>
      <c r="G390" s="128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8"/>
      <c r="T390" s="128"/>
      <c r="U390" s="128"/>
      <c r="V390" s="128"/>
      <c r="W390" s="128"/>
      <c r="X390" s="128"/>
      <c r="Y390" s="128"/>
      <c r="Z390" s="128"/>
      <c r="AA390" s="128"/>
      <c r="AB390" s="128"/>
      <c r="AC390" s="128"/>
    </row>
    <row r="391" spans="1:29" x14ac:dyDescent="0.3">
      <c r="A391" s="128"/>
      <c r="B391" s="128"/>
      <c r="C391" s="128"/>
      <c r="D391" s="128"/>
      <c r="E391" s="128"/>
      <c r="F391" s="128"/>
      <c r="G391" s="128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8"/>
      <c r="T391" s="128"/>
      <c r="U391" s="128"/>
      <c r="V391" s="128"/>
      <c r="W391" s="128"/>
      <c r="X391" s="128"/>
      <c r="Y391" s="128"/>
      <c r="Z391" s="128"/>
      <c r="AA391" s="128"/>
      <c r="AB391" s="128"/>
      <c r="AC391" s="128"/>
    </row>
    <row r="392" spans="1:29" x14ac:dyDescent="0.3">
      <c r="A392" s="128"/>
      <c r="B392" s="128"/>
      <c r="C392" s="128"/>
      <c r="D392" s="128"/>
      <c r="E392" s="128"/>
      <c r="F392" s="128"/>
      <c r="G392" s="128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8"/>
      <c r="T392" s="128"/>
      <c r="U392" s="128"/>
      <c r="V392" s="128"/>
      <c r="W392" s="128"/>
      <c r="X392" s="128"/>
      <c r="Y392" s="128"/>
      <c r="Z392" s="128"/>
      <c r="AA392" s="128"/>
      <c r="AB392" s="128"/>
      <c r="AC392" s="128"/>
    </row>
    <row r="393" spans="1:29" x14ac:dyDescent="0.3">
      <c r="A393" s="128"/>
      <c r="B393" s="128"/>
      <c r="C393" s="128"/>
      <c r="D393" s="128"/>
      <c r="E393" s="128"/>
      <c r="F393" s="128"/>
      <c r="G393" s="128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8"/>
      <c r="T393" s="128"/>
      <c r="U393" s="128"/>
      <c r="V393" s="128"/>
      <c r="W393" s="128"/>
      <c r="X393" s="128"/>
      <c r="Y393" s="128"/>
      <c r="Z393" s="128"/>
      <c r="AA393" s="128"/>
      <c r="AB393" s="128"/>
      <c r="AC393" s="128"/>
    </row>
    <row r="394" spans="1:29" x14ac:dyDescent="0.3">
      <c r="A394" s="128"/>
      <c r="B394" s="128"/>
      <c r="C394" s="128"/>
      <c r="D394" s="128"/>
      <c r="E394" s="128"/>
      <c r="F394" s="128"/>
      <c r="G394" s="128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8"/>
      <c r="T394" s="128"/>
      <c r="U394" s="128"/>
      <c r="V394" s="128"/>
      <c r="W394" s="128"/>
      <c r="X394" s="128"/>
      <c r="Y394" s="128"/>
      <c r="Z394" s="128"/>
      <c r="AA394" s="128"/>
      <c r="AB394" s="128"/>
      <c r="AC394" s="128"/>
    </row>
    <row r="395" spans="1:29" x14ac:dyDescent="0.3">
      <c r="A395" s="128"/>
      <c r="B395" s="128"/>
      <c r="C395" s="128"/>
      <c r="D395" s="128"/>
      <c r="E395" s="128"/>
      <c r="F395" s="128"/>
      <c r="G395" s="128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8"/>
      <c r="T395" s="128"/>
      <c r="U395" s="128"/>
      <c r="V395" s="128"/>
      <c r="W395" s="128"/>
      <c r="X395" s="128"/>
      <c r="Y395" s="128"/>
      <c r="Z395" s="128"/>
      <c r="AA395" s="128"/>
      <c r="AB395" s="128"/>
      <c r="AC395" s="128"/>
    </row>
    <row r="396" spans="1:29" x14ac:dyDescent="0.3">
      <c r="A396" s="128"/>
      <c r="B396" s="128"/>
      <c r="C396" s="128"/>
      <c r="D396" s="128"/>
      <c r="E396" s="128"/>
      <c r="F396" s="128"/>
      <c r="G396" s="128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8"/>
      <c r="T396" s="128"/>
      <c r="U396" s="128"/>
      <c r="V396" s="128"/>
      <c r="W396" s="128"/>
      <c r="X396" s="128"/>
      <c r="Y396" s="128"/>
      <c r="Z396" s="128"/>
      <c r="AA396" s="128"/>
      <c r="AB396" s="128"/>
      <c r="AC396" s="128"/>
    </row>
    <row r="397" spans="1:29" x14ac:dyDescent="0.3">
      <c r="A397" s="128"/>
      <c r="B397" s="128"/>
      <c r="C397" s="128"/>
      <c r="D397" s="128"/>
      <c r="E397" s="128"/>
      <c r="F397" s="128"/>
      <c r="G397" s="128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8"/>
      <c r="T397" s="128"/>
      <c r="U397" s="128"/>
      <c r="V397" s="128"/>
      <c r="W397" s="128"/>
      <c r="X397" s="128"/>
      <c r="Y397" s="128"/>
      <c r="Z397" s="128"/>
      <c r="AA397" s="128"/>
      <c r="AB397" s="128"/>
      <c r="AC397" s="128"/>
    </row>
    <row r="398" spans="1:29" x14ac:dyDescent="0.3">
      <c r="A398" s="128"/>
      <c r="B398" s="128"/>
      <c r="C398" s="128"/>
      <c r="D398" s="128"/>
      <c r="E398" s="128"/>
      <c r="F398" s="128"/>
      <c r="G398" s="128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8"/>
      <c r="T398" s="128"/>
      <c r="U398" s="128"/>
      <c r="V398" s="128"/>
      <c r="W398" s="128"/>
      <c r="X398" s="128"/>
      <c r="Y398" s="128"/>
      <c r="Z398" s="128"/>
      <c r="AA398" s="128"/>
      <c r="AB398" s="128"/>
      <c r="AC398" s="128"/>
    </row>
    <row r="399" spans="1:29" x14ac:dyDescent="0.3">
      <c r="A399" s="128"/>
      <c r="B399" s="128"/>
      <c r="C399" s="128"/>
      <c r="D399" s="128"/>
      <c r="E399" s="128"/>
      <c r="F399" s="128"/>
      <c r="G399" s="128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8"/>
      <c r="T399" s="128"/>
      <c r="U399" s="128"/>
      <c r="V399" s="128"/>
      <c r="W399" s="128"/>
      <c r="X399" s="128"/>
      <c r="Y399" s="128"/>
      <c r="Z399" s="128"/>
      <c r="AA399" s="128"/>
      <c r="AB399" s="128"/>
      <c r="AC399" s="128"/>
    </row>
    <row r="400" spans="1:29" x14ac:dyDescent="0.3">
      <c r="A400" s="128"/>
      <c r="B400" s="128"/>
      <c r="C400" s="128"/>
      <c r="D400" s="128"/>
      <c r="E400" s="128"/>
      <c r="F400" s="128"/>
      <c r="G400" s="128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8"/>
      <c r="T400" s="128"/>
      <c r="U400" s="128"/>
      <c r="V400" s="128"/>
      <c r="W400" s="128"/>
      <c r="X400" s="128"/>
      <c r="Y400" s="128"/>
      <c r="Z400" s="128"/>
      <c r="AA400" s="128"/>
      <c r="AB400" s="128"/>
      <c r="AC400" s="128"/>
    </row>
    <row r="401" spans="1:29" x14ac:dyDescent="0.3">
      <c r="A401" s="128"/>
      <c r="B401" s="128"/>
      <c r="C401" s="128"/>
      <c r="D401" s="128"/>
      <c r="E401" s="128"/>
      <c r="F401" s="128"/>
      <c r="G401" s="128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8"/>
      <c r="T401" s="128"/>
      <c r="U401" s="128"/>
      <c r="V401" s="128"/>
      <c r="W401" s="128"/>
      <c r="X401" s="128"/>
      <c r="Y401" s="128"/>
      <c r="Z401" s="128"/>
      <c r="AA401" s="128"/>
      <c r="AB401" s="128"/>
      <c r="AC401" s="128"/>
    </row>
    <row r="402" spans="1:29" x14ac:dyDescent="0.3">
      <c r="A402" s="128"/>
      <c r="B402" s="128"/>
      <c r="C402" s="128"/>
      <c r="D402" s="128"/>
      <c r="E402" s="128"/>
      <c r="F402" s="128"/>
      <c r="G402" s="128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8"/>
      <c r="T402" s="128"/>
      <c r="U402" s="128"/>
      <c r="V402" s="128"/>
      <c r="W402" s="128"/>
      <c r="X402" s="128"/>
      <c r="Y402" s="128"/>
      <c r="Z402" s="128"/>
      <c r="AA402" s="128"/>
      <c r="AB402" s="128"/>
      <c r="AC402" s="128"/>
    </row>
    <row r="403" spans="1:29" x14ac:dyDescent="0.3">
      <c r="A403" s="128"/>
      <c r="B403" s="128"/>
      <c r="C403" s="128"/>
      <c r="D403" s="128"/>
      <c r="E403" s="128"/>
      <c r="F403" s="128"/>
      <c r="G403" s="128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8"/>
      <c r="T403" s="128"/>
      <c r="U403" s="128"/>
      <c r="V403" s="128"/>
      <c r="W403" s="128"/>
      <c r="X403" s="128"/>
      <c r="Y403" s="128"/>
      <c r="Z403" s="128"/>
      <c r="AA403" s="128"/>
      <c r="AB403" s="128"/>
      <c r="AC403" s="128"/>
    </row>
    <row r="404" spans="1:29" x14ac:dyDescent="0.3">
      <c r="A404" s="128"/>
      <c r="B404" s="128"/>
      <c r="C404" s="128"/>
      <c r="D404" s="128"/>
      <c r="E404" s="128"/>
      <c r="F404" s="128"/>
      <c r="G404" s="128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8"/>
      <c r="T404" s="128"/>
      <c r="U404" s="128"/>
      <c r="V404" s="128"/>
      <c r="W404" s="128"/>
      <c r="X404" s="128"/>
      <c r="Y404" s="128"/>
      <c r="Z404" s="128"/>
      <c r="AA404" s="128"/>
      <c r="AB404" s="128"/>
      <c r="AC404" s="128"/>
    </row>
    <row r="405" spans="1:29" x14ac:dyDescent="0.3">
      <c r="A405" s="128"/>
      <c r="B405" s="128"/>
      <c r="C405" s="128"/>
      <c r="D405" s="128"/>
      <c r="E405" s="128"/>
      <c r="F405" s="128"/>
      <c r="G405" s="128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8"/>
      <c r="T405" s="128"/>
      <c r="U405" s="128"/>
      <c r="V405" s="128"/>
      <c r="W405" s="128"/>
      <c r="X405" s="128"/>
      <c r="Y405" s="128"/>
      <c r="Z405" s="128"/>
      <c r="AA405" s="128"/>
      <c r="AB405" s="128"/>
      <c r="AC405" s="128"/>
    </row>
    <row r="406" spans="1:29" x14ac:dyDescent="0.3">
      <c r="A406" s="128"/>
      <c r="B406" s="128"/>
      <c r="C406" s="128"/>
      <c r="D406" s="128"/>
      <c r="E406" s="128"/>
      <c r="F406" s="128"/>
      <c r="G406" s="128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8"/>
      <c r="T406" s="128"/>
      <c r="U406" s="128"/>
      <c r="V406" s="128"/>
      <c r="W406" s="128"/>
      <c r="X406" s="128"/>
      <c r="Y406" s="128"/>
      <c r="Z406" s="128"/>
      <c r="AA406" s="128"/>
      <c r="AB406" s="128"/>
      <c r="AC406" s="128"/>
    </row>
    <row r="407" spans="1:29" x14ac:dyDescent="0.3">
      <c r="A407" s="128"/>
      <c r="B407" s="128"/>
      <c r="C407" s="128"/>
      <c r="D407" s="128"/>
      <c r="E407" s="128"/>
      <c r="F407" s="128"/>
      <c r="G407" s="128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8"/>
      <c r="T407" s="128"/>
      <c r="U407" s="128"/>
      <c r="V407" s="128"/>
      <c r="W407" s="128"/>
      <c r="X407" s="128"/>
      <c r="Y407" s="128"/>
      <c r="Z407" s="128"/>
      <c r="AA407" s="128"/>
      <c r="AB407" s="128"/>
      <c r="AC407" s="128"/>
    </row>
    <row r="408" spans="1:29" x14ac:dyDescent="0.3">
      <c r="A408" s="128"/>
      <c r="B408" s="128"/>
      <c r="C408" s="128"/>
      <c r="D408" s="128"/>
      <c r="E408" s="128"/>
      <c r="F408" s="128"/>
      <c r="G408" s="128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8"/>
      <c r="T408" s="128"/>
      <c r="U408" s="128"/>
      <c r="V408" s="128"/>
      <c r="W408" s="128"/>
      <c r="X408" s="128"/>
      <c r="Y408" s="128"/>
      <c r="Z408" s="128"/>
      <c r="AA408" s="128"/>
      <c r="AB408" s="128"/>
      <c r="AC408" s="128"/>
    </row>
    <row r="409" spans="1:29" x14ac:dyDescent="0.3">
      <c r="A409" s="128"/>
      <c r="B409" s="128"/>
      <c r="C409" s="128"/>
      <c r="D409" s="128"/>
      <c r="E409" s="128"/>
      <c r="F409" s="128"/>
      <c r="G409" s="128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8"/>
      <c r="T409" s="128"/>
      <c r="U409" s="128"/>
      <c r="V409" s="128"/>
      <c r="W409" s="128"/>
      <c r="X409" s="128"/>
      <c r="Y409" s="128"/>
      <c r="Z409" s="128"/>
      <c r="AA409" s="128"/>
      <c r="AB409" s="128"/>
      <c r="AC409" s="128"/>
    </row>
    <row r="410" spans="1:29" x14ac:dyDescent="0.3">
      <c r="A410" s="128"/>
      <c r="B410" s="128"/>
      <c r="C410" s="128"/>
      <c r="D410" s="128"/>
      <c r="E410" s="128"/>
      <c r="F410" s="128"/>
      <c r="G410" s="128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8"/>
      <c r="T410" s="128"/>
      <c r="U410" s="128"/>
      <c r="V410" s="128"/>
      <c r="W410" s="128"/>
      <c r="X410" s="128"/>
      <c r="Y410" s="128"/>
      <c r="Z410" s="128"/>
      <c r="AA410" s="128"/>
      <c r="AB410" s="128"/>
      <c r="AC410" s="128"/>
    </row>
    <row r="411" spans="1:29" x14ac:dyDescent="0.3">
      <c r="A411" s="128"/>
      <c r="B411" s="128"/>
      <c r="C411" s="128"/>
      <c r="D411" s="128"/>
      <c r="E411" s="128"/>
      <c r="F411" s="128"/>
      <c r="G411" s="128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8"/>
      <c r="T411" s="128"/>
      <c r="U411" s="128"/>
      <c r="V411" s="128"/>
      <c r="W411" s="128"/>
      <c r="X411" s="128"/>
      <c r="Y411" s="128"/>
      <c r="Z411" s="128"/>
      <c r="AA411" s="128"/>
      <c r="AB411" s="128"/>
      <c r="AC411" s="128"/>
    </row>
    <row r="412" spans="1:29" x14ac:dyDescent="0.3">
      <c r="A412" s="128"/>
      <c r="B412" s="128"/>
      <c r="C412" s="128"/>
      <c r="D412" s="128"/>
      <c r="E412" s="128"/>
      <c r="F412" s="128"/>
      <c r="G412" s="128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8"/>
      <c r="T412" s="128"/>
      <c r="U412" s="128"/>
      <c r="V412" s="128"/>
      <c r="W412" s="128"/>
      <c r="X412" s="128"/>
      <c r="Y412" s="128"/>
      <c r="Z412" s="128"/>
      <c r="AA412" s="128"/>
      <c r="AB412" s="128"/>
      <c r="AC412" s="128"/>
    </row>
    <row r="413" spans="1:29" x14ac:dyDescent="0.3">
      <c r="A413" s="128"/>
      <c r="B413" s="128"/>
      <c r="C413" s="128"/>
      <c r="D413" s="128"/>
      <c r="E413" s="128"/>
      <c r="F413" s="128"/>
      <c r="G413" s="128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8"/>
      <c r="T413" s="128"/>
      <c r="U413" s="128"/>
      <c r="V413" s="128"/>
      <c r="W413" s="128"/>
      <c r="X413" s="128"/>
      <c r="Y413" s="128"/>
      <c r="Z413" s="128"/>
      <c r="AA413" s="128"/>
      <c r="AB413" s="128"/>
      <c r="AC413" s="128"/>
    </row>
    <row r="414" spans="1:29" x14ac:dyDescent="0.3">
      <c r="A414" s="128"/>
      <c r="B414" s="128"/>
      <c r="C414" s="128"/>
      <c r="D414" s="128"/>
      <c r="E414" s="128"/>
      <c r="F414" s="128"/>
      <c r="G414" s="128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8"/>
      <c r="T414" s="128"/>
      <c r="U414" s="128"/>
      <c r="V414" s="128"/>
      <c r="W414" s="128"/>
      <c r="X414" s="128"/>
      <c r="Y414" s="128"/>
      <c r="Z414" s="128"/>
      <c r="AA414" s="128"/>
      <c r="AB414" s="128"/>
      <c r="AC414" s="128"/>
    </row>
    <row r="415" spans="1:29" x14ac:dyDescent="0.3">
      <c r="A415" s="128"/>
      <c r="B415" s="128"/>
      <c r="C415" s="128"/>
      <c r="D415" s="128"/>
      <c r="E415" s="128"/>
      <c r="F415" s="128"/>
      <c r="G415" s="128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8"/>
      <c r="T415" s="128"/>
      <c r="U415" s="128"/>
      <c r="V415" s="128"/>
      <c r="W415" s="128"/>
      <c r="X415" s="128"/>
      <c r="Y415" s="128"/>
      <c r="Z415" s="128"/>
      <c r="AA415" s="128"/>
      <c r="AB415" s="128"/>
      <c r="AC415" s="128"/>
    </row>
    <row r="416" spans="1:29" x14ac:dyDescent="0.3">
      <c r="A416" s="128"/>
      <c r="B416" s="128"/>
      <c r="C416" s="128"/>
      <c r="D416" s="128"/>
      <c r="E416" s="128"/>
      <c r="F416" s="128"/>
      <c r="G416" s="128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8"/>
      <c r="T416" s="128"/>
      <c r="U416" s="128"/>
      <c r="V416" s="128"/>
      <c r="W416" s="128"/>
      <c r="X416" s="128"/>
      <c r="Y416" s="128"/>
      <c r="Z416" s="128"/>
      <c r="AA416" s="128"/>
      <c r="AB416" s="128"/>
      <c r="AC416" s="128"/>
    </row>
    <row r="417" spans="1:29" x14ac:dyDescent="0.3">
      <c r="A417" s="128"/>
      <c r="B417" s="128"/>
      <c r="C417" s="128"/>
      <c r="D417" s="128"/>
      <c r="E417" s="128"/>
      <c r="F417" s="128"/>
      <c r="G417" s="128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8"/>
      <c r="T417" s="128"/>
      <c r="U417" s="128"/>
      <c r="V417" s="128"/>
      <c r="W417" s="128"/>
      <c r="X417" s="128"/>
      <c r="Y417" s="128"/>
      <c r="Z417" s="128"/>
      <c r="AA417" s="128"/>
      <c r="AB417" s="128"/>
      <c r="AC417" s="128"/>
    </row>
    <row r="418" spans="1:29" x14ac:dyDescent="0.3">
      <c r="A418" s="128"/>
      <c r="B418" s="128"/>
      <c r="C418" s="128"/>
      <c r="D418" s="128"/>
      <c r="E418" s="128"/>
      <c r="F418" s="128"/>
      <c r="G418" s="128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8"/>
      <c r="T418" s="128"/>
      <c r="U418" s="128"/>
      <c r="V418" s="128"/>
      <c r="W418" s="128"/>
      <c r="X418" s="128"/>
      <c r="Y418" s="128"/>
      <c r="Z418" s="128"/>
      <c r="AA418" s="128"/>
      <c r="AB418" s="128"/>
      <c r="AC418" s="128"/>
    </row>
    <row r="419" spans="1:29" x14ac:dyDescent="0.3">
      <c r="A419" s="128"/>
      <c r="B419" s="128"/>
      <c r="C419" s="128"/>
      <c r="D419" s="128"/>
      <c r="E419" s="128"/>
      <c r="F419" s="128"/>
      <c r="G419" s="128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8"/>
      <c r="T419" s="128"/>
      <c r="U419" s="128"/>
      <c r="V419" s="128"/>
      <c r="W419" s="128"/>
      <c r="X419" s="128"/>
      <c r="Y419" s="128"/>
      <c r="Z419" s="128"/>
      <c r="AA419" s="128"/>
      <c r="AB419" s="128"/>
      <c r="AC419" s="128"/>
    </row>
    <row r="420" spans="1:29" x14ac:dyDescent="0.3">
      <c r="A420" s="128"/>
      <c r="B420" s="128"/>
      <c r="C420" s="128"/>
      <c r="D420" s="128"/>
      <c r="E420" s="128"/>
      <c r="F420" s="128"/>
      <c r="G420" s="128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8"/>
      <c r="T420" s="128"/>
      <c r="U420" s="128"/>
      <c r="V420" s="128"/>
      <c r="W420" s="128"/>
      <c r="X420" s="128"/>
      <c r="Y420" s="128"/>
      <c r="Z420" s="128"/>
      <c r="AA420" s="128"/>
      <c r="AB420" s="128"/>
      <c r="AC420" s="128"/>
    </row>
    <row r="421" spans="1:29" x14ac:dyDescent="0.3">
      <c r="A421" s="128"/>
      <c r="B421" s="128"/>
      <c r="C421" s="128"/>
      <c r="D421" s="128"/>
      <c r="E421" s="128"/>
      <c r="F421" s="128"/>
      <c r="G421" s="128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8"/>
      <c r="T421" s="128"/>
      <c r="U421" s="128"/>
      <c r="V421" s="128"/>
      <c r="W421" s="128"/>
      <c r="X421" s="128"/>
      <c r="Y421" s="128"/>
      <c r="Z421" s="128"/>
      <c r="AA421" s="128"/>
      <c r="AB421" s="128"/>
      <c r="AC421" s="128"/>
    </row>
    <row r="422" spans="1:29" x14ac:dyDescent="0.3">
      <c r="A422" s="128"/>
      <c r="B422" s="128"/>
      <c r="C422" s="128"/>
      <c r="D422" s="128"/>
      <c r="E422" s="128"/>
      <c r="F422" s="128"/>
      <c r="G422" s="128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8"/>
      <c r="T422" s="128"/>
      <c r="U422" s="128"/>
      <c r="V422" s="128"/>
      <c r="W422" s="128"/>
      <c r="X422" s="128"/>
      <c r="Y422" s="128"/>
      <c r="Z422" s="128"/>
      <c r="AA422" s="128"/>
      <c r="AB422" s="128"/>
      <c r="AC422" s="128"/>
    </row>
    <row r="423" spans="1:29" x14ac:dyDescent="0.3">
      <c r="A423" s="128"/>
      <c r="B423" s="128"/>
      <c r="C423" s="128"/>
      <c r="D423" s="128"/>
      <c r="E423" s="128"/>
      <c r="F423" s="128"/>
      <c r="G423" s="128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8"/>
      <c r="T423" s="128"/>
      <c r="U423" s="128"/>
      <c r="V423" s="128"/>
      <c r="W423" s="128"/>
      <c r="X423" s="128"/>
      <c r="Y423" s="128"/>
      <c r="Z423" s="128"/>
      <c r="AA423" s="128"/>
      <c r="AB423" s="128"/>
      <c r="AC423" s="128"/>
    </row>
    <row r="424" spans="1:29" x14ac:dyDescent="0.3">
      <c r="A424" s="128"/>
      <c r="B424" s="128"/>
      <c r="C424" s="128"/>
      <c r="D424" s="128"/>
      <c r="E424" s="128"/>
      <c r="F424" s="128"/>
      <c r="G424" s="128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8"/>
      <c r="T424" s="128"/>
      <c r="U424" s="128"/>
      <c r="V424" s="128"/>
      <c r="W424" s="128"/>
      <c r="X424" s="128"/>
      <c r="Y424" s="128"/>
      <c r="Z424" s="128"/>
      <c r="AA424" s="128"/>
      <c r="AB424" s="128"/>
      <c r="AC424" s="128"/>
    </row>
    <row r="425" spans="1:29" x14ac:dyDescent="0.3">
      <c r="A425" s="128"/>
      <c r="B425" s="128"/>
      <c r="C425" s="128"/>
      <c r="D425" s="128"/>
      <c r="E425" s="128"/>
      <c r="F425" s="128"/>
      <c r="G425" s="128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8"/>
      <c r="T425" s="128"/>
      <c r="U425" s="128"/>
      <c r="V425" s="128"/>
      <c r="W425" s="128"/>
      <c r="X425" s="128"/>
      <c r="Y425" s="128"/>
      <c r="Z425" s="128"/>
      <c r="AA425" s="128"/>
      <c r="AB425" s="128"/>
      <c r="AC425" s="128"/>
    </row>
    <row r="426" spans="1:29" x14ac:dyDescent="0.3">
      <c r="A426" s="128"/>
      <c r="B426" s="128"/>
      <c r="C426" s="128"/>
      <c r="D426" s="128"/>
      <c r="E426" s="128"/>
      <c r="F426" s="128"/>
      <c r="G426" s="128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8"/>
      <c r="T426" s="128"/>
      <c r="U426" s="128"/>
      <c r="V426" s="128"/>
      <c r="W426" s="128"/>
      <c r="X426" s="128"/>
      <c r="Y426" s="128"/>
      <c r="Z426" s="128"/>
      <c r="AA426" s="128"/>
      <c r="AB426" s="128"/>
      <c r="AC426" s="128"/>
    </row>
    <row r="427" spans="1:29" x14ac:dyDescent="0.3">
      <c r="A427" s="128"/>
      <c r="B427" s="128"/>
      <c r="C427" s="128"/>
      <c r="D427" s="128"/>
      <c r="E427" s="128"/>
      <c r="F427" s="128"/>
      <c r="G427" s="128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8"/>
      <c r="T427" s="128"/>
      <c r="U427" s="128"/>
      <c r="V427" s="128"/>
      <c r="W427" s="128"/>
      <c r="X427" s="128"/>
      <c r="Y427" s="128"/>
      <c r="Z427" s="128"/>
      <c r="AA427" s="128"/>
      <c r="AB427" s="128"/>
      <c r="AC427" s="128"/>
    </row>
    <row r="428" spans="1:29" x14ac:dyDescent="0.3">
      <c r="A428" s="128"/>
      <c r="B428" s="128"/>
      <c r="C428" s="128"/>
      <c r="D428" s="128"/>
      <c r="E428" s="128"/>
      <c r="F428" s="128"/>
      <c r="G428" s="128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8"/>
      <c r="T428" s="128"/>
      <c r="U428" s="128"/>
      <c r="V428" s="128"/>
      <c r="W428" s="128"/>
      <c r="X428" s="128"/>
      <c r="Y428" s="128"/>
      <c r="Z428" s="128"/>
      <c r="AA428" s="128"/>
      <c r="AB428" s="128"/>
      <c r="AC428" s="128"/>
    </row>
    <row r="429" spans="1:29" x14ac:dyDescent="0.3">
      <c r="A429" s="128"/>
      <c r="B429" s="128"/>
      <c r="C429" s="128"/>
      <c r="D429" s="128"/>
      <c r="E429" s="128"/>
      <c r="F429" s="128"/>
      <c r="G429" s="128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8"/>
      <c r="T429" s="128"/>
      <c r="U429" s="128"/>
      <c r="V429" s="128"/>
      <c r="W429" s="128"/>
      <c r="X429" s="128"/>
      <c r="Y429" s="128"/>
      <c r="Z429" s="128"/>
      <c r="AA429" s="128"/>
      <c r="AB429" s="128"/>
      <c r="AC429" s="128"/>
    </row>
    <row r="430" spans="1:29" x14ac:dyDescent="0.3">
      <c r="A430" s="128"/>
      <c r="B430" s="128"/>
      <c r="C430" s="128"/>
      <c r="D430" s="128"/>
      <c r="E430" s="128"/>
      <c r="F430" s="128"/>
      <c r="G430" s="128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8"/>
      <c r="T430" s="128"/>
      <c r="U430" s="128"/>
      <c r="V430" s="128"/>
      <c r="W430" s="128"/>
      <c r="X430" s="128"/>
      <c r="Y430" s="128"/>
      <c r="Z430" s="128"/>
      <c r="AA430" s="128"/>
      <c r="AB430" s="128"/>
      <c r="AC430" s="128"/>
    </row>
    <row r="431" spans="1:29" x14ac:dyDescent="0.3">
      <c r="A431" s="128"/>
      <c r="B431" s="128"/>
      <c r="C431" s="128"/>
      <c r="D431" s="128"/>
      <c r="E431" s="128"/>
      <c r="F431" s="128"/>
      <c r="G431" s="128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8"/>
      <c r="T431" s="128"/>
      <c r="U431" s="128"/>
      <c r="V431" s="128"/>
      <c r="W431" s="128"/>
      <c r="X431" s="128"/>
      <c r="Y431" s="128"/>
      <c r="Z431" s="128"/>
      <c r="AA431" s="128"/>
      <c r="AB431" s="128"/>
      <c r="AC431" s="128"/>
    </row>
    <row r="432" spans="1:29" x14ac:dyDescent="0.3">
      <c r="A432" s="128"/>
      <c r="B432" s="128"/>
      <c r="C432" s="128"/>
      <c r="D432" s="128"/>
      <c r="E432" s="128"/>
      <c r="F432" s="128"/>
      <c r="G432" s="128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8"/>
      <c r="T432" s="128"/>
      <c r="U432" s="128"/>
      <c r="V432" s="128"/>
      <c r="W432" s="128"/>
      <c r="X432" s="128"/>
      <c r="Y432" s="128"/>
      <c r="Z432" s="128"/>
      <c r="AA432" s="128"/>
      <c r="AB432" s="128"/>
      <c r="AC432" s="128"/>
    </row>
    <row r="433" spans="1:29" x14ac:dyDescent="0.3">
      <c r="A433" s="128"/>
      <c r="B433" s="128"/>
      <c r="C433" s="128"/>
      <c r="D433" s="128"/>
      <c r="E433" s="128"/>
      <c r="F433" s="128"/>
      <c r="G433" s="128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8"/>
      <c r="T433" s="128"/>
      <c r="U433" s="128"/>
      <c r="V433" s="128"/>
      <c r="W433" s="128"/>
      <c r="X433" s="128"/>
      <c r="Y433" s="128"/>
      <c r="Z433" s="128"/>
      <c r="AA433" s="128"/>
      <c r="AB433" s="128"/>
      <c r="AC433" s="128"/>
    </row>
    <row r="434" spans="1:29" x14ac:dyDescent="0.3">
      <c r="A434" s="128"/>
      <c r="B434" s="128"/>
      <c r="C434" s="128"/>
      <c r="D434" s="128"/>
      <c r="E434" s="128"/>
      <c r="F434" s="128"/>
      <c r="G434" s="128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8"/>
      <c r="T434" s="128"/>
      <c r="U434" s="128"/>
      <c r="V434" s="128"/>
      <c r="W434" s="128"/>
      <c r="X434" s="128"/>
      <c r="Y434" s="128"/>
      <c r="Z434" s="128"/>
      <c r="AA434" s="128"/>
      <c r="AB434" s="128"/>
      <c r="AC434" s="128"/>
    </row>
    <row r="435" spans="1:29" x14ac:dyDescent="0.3">
      <c r="A435" s="128"/>
      <c r="B435" s="128"/>
      <c r="C435" s="128"/>
      <c r="D435" s="128"/>
      <c r="E435" s="128"/>
      <c r="F435" s="128"/>
      <c r="G435" s="128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8"/>
      <c r="T435" s="128"/>
      <c r="U435" s="128"/>
      <c r="V435" s="128"/>
      <c r="W435" s="128"/>
      <c r="X435" s="128"/>
      <c r="Y435" s="128"/>
      <c r="Z435" s="128"/>
      <c r="AA435" s="128"/>
      <c r="AB435" s="128"/>
      <c r="AC435" s="128"/>
    </row>
    <row r="436" spans="1:29" x14ac:dyDescent="0.3">
      <c r="A436" s="128"/>
      <c r="B436" s="128"/>
      <c r="C436" s="128"/>
      <c r="D436" s="128"/>
      <c r="E436" s="128"/>
      <c r="F436" s="128"/>
      <c r="G436" s="128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8"/>
      <c r="T436" s="128"/>
      <c r="U436" s="128"/>
      <c r="V436" s="128"/>
      <c r="W436" s="128"/>
      <c r="X436" s="128"/>
      <c r="Y436" s="128"/>
      <c r="Z436" s="128"/>
      <c r="AA436" s="128"/>
      <c r="AB436" s="128"/>
      <c r="AC436" s="128"/>
    </row>
    <row r="437" spans="1:29" x14ac:dyDescent="0.3">
      <c r="A437" s="128"/>
      <c r="B437" s="128"/>
      <c r="C437" s="128"/>
      <c r="D437" s="128"/>
      <c r="E437" s="128"/>
      <c r="F437" s="128"/>
      <c r="G437" s="128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8"/>
      <c r="T437" s="128"/>
      <c r="U437" s="128"/>
      <c r="V437" s="128"/>
      <c r="W437" s="128"/>
      <c r="X437" s="128"/>
      <c r="Y437" s="128"/>
      <c r="Z437" s="128"/>
      <c r="AA437" s="128"/>
      <c r="AB437" s="128"/>
      <c r="AC437" s="128"/>
    </row>
    <row r="438" spans="1:29" x14ac:dyDescent="0.3">
      <c r="A438" s="128"/>
      <c r="B438" s="128"/>
      <c r="C438" s="128"/>
      <c r="D438" s="128"/>
      <c r="E438" s="128"/>
      <c r="F438" s="128"/>
      <c r="G438" s="128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8"/>
      <c r="T438" s="128"/>
      <c r="U438" s="128"/>
      <c r="V438" s="128"/>
      <c r="W438" s="128"/>
      <c r="X438" s="128"/>
      <c r="Y438" s="128"/>
      <c r="Z438" s="128"/>
      <c r="AA438" s="128"/>
      <c r="AB438" s="128"/>
      <c r="AC438" s="128"/>
    </row>
    <row r="439" spans="1:29" x14ac:dyDescent="0.3">
      <c r="A439" s="128"/>
      <c r="B439" s="128"/>
      <c r="C439" s="128"/>
      <c r="D439" s="128"/>
      <c r="E439" s="128"/>
      <c r="F439" s="128"/>
      <c r="G439" s="128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8"/>
      <c r="T439" s="128"/>
      <c r="U439" s="128"/>
      <c r="V439" s="128"/>
      <c r="W439" s="128"/>
      <c r="X439" s="128"/>
      <c r="Y439" s="128"/>
      <c r="Z439" s="128"/>
      <c r="AA439" s="128"/>
      <c r="AB439" s="128"/>
      <c r="AC439" s="128"/>
    </row>
    <row r="440" spans="1:29" x14ac:dyDescent="0.3">
      <c r="A440" s="128"/>
      <c r="B440" s="128"/>
      <c r="C440" s="128"/>
      <c r="D440" s="128"/>
      <c r="E440" s="128"/>
      <c r="F440" s="128"/>
      <c r="G440" s="128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8"/>
      <c r="T440" s="128"/>
      <c r="U440" s="128"/>
      <c r="V440" s="128"/>
      <c r="W440" s="128"/>
      <c r="X440" s="128"/>
      <c r="Y440" s="128"/>
      <c r="Z440" s="128"/>
      <c r="AA440" s="128"/>
      <c r="AB440" s="128"/>
      <c r="AC440" s="128"/>
    </row>
    <row r="441" spans="1:29" x14ac:dyDescent="0.3">
      <c r="A441" s="128"/>
      <c r="B441" s="128"/>
      <c r="C441" s="128"/>
      <c r="D441" s="128"/>
      <c r="E441" s="128"/>
      <c r="F441" s="128"/>
      <c r="G441" s="128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8"/>
      <c r="T441" s="128"/>
      <c r="U441" s="128"/>
      <c r="V441" s="128"/>
      <c r="W441" s="128"/>
      <c r="X441" s="128"/>
      <c r="Y441" s="128"/>
      <c r="Z441" s="128"/>
      <c r="AA441" s="128"/>
      <c r="AB441" s="128"/>
      <c r="AC441" s="128"/>
    </row>
    <row r="442" spans="1:29" x14ac:dyDescent="0.3">
      <c r="A442" s="128"/>
      <c r="B442" s="128"/>
      <c r="C442" s="128"/>
      <c r="D442" s="128"/>
      <c r="E442" s="128"/>
      <c r="F442" s="128"/>
      <c r="G442" s="128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8"/>
      <c r="T442" s="128"/>
      <c r="U442" s="128"/>
      <c r="V442" s="128"/>
      <c r="W442" s="128"/>
      <c r="X442" s="128"/>
      <c r="Y442" s="128"/>
      <c r="Z442" s="128"/>
      <c r="AA442" s="128"/>
      <c r="AB442" s="128"/>
      <c r="AC442" s="128"/>
    </row>
    <row r="443" spans="1:29" x14ac:dyDescent="0.3">
      <c r="A443" s="128"/>
      <c r="B443" s="128"/>
      <c r="C443" s="128"/>
      <c r="D443" s="128"/>
      <c r="E443" s="128"/>
      <c r="F443" s="128"/>
      <c r="G443" s="128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8"/>
      <c r="T443" s="128"/>
      <c r="U443" s="128"/>
      <c r="V443" s="128"/>
      <c r="W443" s="128"/>
      <c r="X443" s="128"/>
      <c r="Y443" s="128"/>
      <c r="Z443" s="128"/>
      <c r="AA443" s="128"/>
      <c r="AB443" s="128"/>
      <c r="AC443" s="128"/>
    </row>
    <row r="444" spans="1:29" x14ac:dyDescent="0.3">
      <c r="A444" s="128"/>
      <c r="B444" s="128"/>
      <c r="C444" s="128"/>
      <c r="D444" s="128"/>
      <c r="E444" s="128"/>
      <c r="F444" s="128"/>
      <c r="G444" s="128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8"/>
      <c r="T444" s="128"/>
      <c r="U444" s="128"/>
      <c r="V444" s="128"/>
      <c r="W444" s="128"/>
      <c r="X444" s="128"/>
      <c r="Y444" s="128"/>
      <c r="Z444" s="128"/>
      <c r="AA444" s="128"/>
      <c r="AB444" s="128"/>
      <c r="AC444" s="128"/>
    </row>
    <row r="445" spans="1:29" x14ac:dyDescent="0.3">
      <c r="A445" s="128"/>
      <c r="B445" s="128"/>
      <c r="C445" s="128"/>
      <c r="D445" s="128"/>
      <c r="E445" s="128"/>
      <c r="F445" s="128"/>
      <c r="G445" s="128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8"/>
      <c r="T445" s="128"/>
      <c r="U445" s="128"/>
      <c r="V445" s="128"/>
      <c r="W445" s="128"/>
      <c r="X445" s="128"/>
      <c r="Y445" s="128"/>
      <c r="Z445" s="128"/>
      <c r="AA445" s="128"/>
      <c r="AB445" s="128"/>
      <c r="AC445" s="128"/>
    </row>
    <row r="446" spans="1:29" x14ac:dyDescent="0.3">
      <c r="A446" s="128"/>
      <c r="B446" s="128"/>
      <c r="C446" s="128"/>
      <c r="D446" s="128"/>
      <c r="E446" s="128"/>
      <c r="F446" s="128"/>
      <c r="G446" s="128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8"/>
      <c r="T446" s="128"/>
      <c r="U446" s="128"/>
      <c r="V446" s="128"/>
      <c r="W446" s="128"/>
      <c r="X446" s="128"/>
      <c r="Y446" s="128"/>
      <c r="Z446" s="128"/>
      <c r="AA446" s="128"/>
      <c r="AB446" s="128"/>
      <c r="AC446" s="128"/>
    </row>
    <row r="447" spans="1:29" x14ac:dyDescent="0.3">
      <c r="A447" s="128"/>
      <c r="B447" s="128"/>
      <c r="C447" s="128"/>
      <c r="D447" s="128"/>
      <c r="E447" s="128"/>
      <c r="F447" s="128"/>
      <c r="G447" s="128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8"/>
      <c r="T447" s="128"/>
      <c r="U447" s="128"/>
      <c r="V447" s="128"/>
      <c r="W447" s="128"/>
      <c r="X447" s="128"/>
      <c r="Y447" s="128"/>
      <c r="Z447" s="128"/>
      <c r="AA447" s="128"/>
      <c r="AB447" s="128"/>
      <c r="AC447" s="128"/>
    </row>
    <row r="448" spans="1:29" x14ac:dyDescent="0.3">
      <c r="A448" s="128"/>
      <c r="B448" s="128"/>
      <c r="C448" s="128"/>
      <c r="D448" s="128"/>
      <c r="E448" s="128"/>
      <c r="F448" s="128"/>
      <c r="G448" s="128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8"/>
      <c r="T448" s="128"/>
      <c r="U448" s="128"/>
      <c r="V448" s="128"/>
      <c r="W448" s="128"/>
      <c r="X448" s="128"/>
      <c r="Y448" s="128"/>
      <c r="Z448" s="128"/>
      <c r="AA448" s="128"/>
      <c r="AB448" s="128"/>
      <c r="AC448" s="128"/>
    </row>
    <row r="449" spans="1:29" x14ac:dyDescent="0.3">
      <c r="A449" s="128"/>
      <c r="B449" s="128"/>
      <c r="C449" s="128"/>
      <c r="D449" s="128"/>
      <c r="E449" s="128"/>
      <c r="F449" s="128"/>
      <c r="G449" s="128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8"/>
      <c r="T449" s="128"/>
      <c r="U449" s="128"/>
      <c r="V449" s="128"/>
      <c r="W449" s="128"/>
      <c r="X449" s="128"/>
      <c r="Y449" s="128"/>
      <c r="Z449" s="128"/>
      <c r="AA449" s="128"/>
      <c r="AB449" s="128"/>
      <c r="AC449" s="128"/>
    </row>
    <row r="450" spans="1:29" x14ac:dyDescent="0.3">
      <c r="A450" s="128"/>
      <c r="B450" s="128"/>
      <c r="C450" s="128"/>
      <c r="D450" s="128"/>
      <c r="E450" s="128"/>
      <c r="F450" s="128"/>
      <c r="G450" s="128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8"/>
      <c r="T450" s="128"/>
      <c r="U450" s="128"/>
      <c r="V450" s="128"/>
      <c r="W450" s="128"/>
      <c r="X450" s="128"/>
      <c r="Y450" s="128"/>
      <c r="Z450" s="128"/>
      <c r="AA450" s="128"/>
      <c r="AB450" s="128"/>
      <c r="AC450" s="128"/>
    </row>
    <row r="451" spans="1:29" x14ac:dyDescent="0.3">
      <c r="A451" s="128"/>
      <c r="B451" s="128"/>
      <c r="C451" s="128"/>
      <c r="D451" s="128"/>
      <c r="E451" s="128"/>
      <c r="F451" s="128"/>
      <c r="G451" s="128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8"/>
      <c r="T451" s="128"/>
      <c r="U451" s="128"/>
      <c r="V451" s="128"/>
      <c r="W451" s="128"/>
      <c r="X451" s="128"/>
      <c r="Y451" s="128"/>
      <c r="Z451" s="128"/>
      <c r="AA451" s="128"/>
      <c r="AB451" s="128"/>
      <c r="AC451" s="128"/>
    </row>
    <row r="452" spans="1:29" x14ac:dyDescent="0.3">
      <c r="A452" s="128"/>
      <c r="B452" s="128"/>
      <c r="C452" s="128"/>
      <c r="D452" s="128"/>
      <c r="E452" s="128"/>
      <c r="F452" s="128"/>
      <c r="G452" s="128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8"/>
      <c r="T452" s="128"/>
      <c r="U452" s="128"/>
      <c r="V452" s="128"/>
      <c r="W452" s="128"/>
      <c r="X452" s="128"/>
      <c r="Y452" s="128"/>
      <c r="Z452" s="128"/>
      <c r="AA452" s="128"/>
      <c r="AB452" s="128"/>
      <c r="AC452" s="128"/>
    </row>
    <row r="453" spans="1:29" x14ac:dyDescent="0.3">
      <c r="A453" s="128"/>
      <c r="B453" s="128"/>
      <c r="C453" s="128"/>
      <c r="D453" s="128"/>
      <c r="E453" s="128"/>
      <c r="F453" s="128"/>
      <c r="G453" s="128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8"/>
      <c r="T453" s="128"/>
      <c r="U453" s="128"/>
      <c r="V453" s="128"/>
      <c r="W453" s="128"/>
      <c r="X453" s="128"/>
      <c r="Y453" s="128"/>
      <c r="Z453" s="128"/>
      <c r="AA453" s="128"/>
      <c r="AB453" s="128"/>
      <c r="AC453" s="128"/>
    </row>
    <row r="454" spans="1:29" x14ac:dyDescent="0.3">
      <c r="A454" s="128"/>
      <c r="B454" s="128"/>
      <c r="C454" s="128"/>
      <c r="D454" s="128"/>
      <c r="E454" s="128"/>
      <c r="F454" s="128"/>
      <c r="G454" s="128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8"/>
      <c r="T454" s="128"/>
      <c r="U454" s="128"/>
      <c r="V454" s="128"/>
      <c r="W454" s="128"/>
      <c r="X454" s="128"/>
      <c r="Y454" s="128"/>
      <c r="Z454" s="128"/>
      <c r="AA454" s="128"/>
      <c r="AB454" s="128"/>
      <c r="AC454" s="128"/>
    </row>
    <row r="455" spans="1:29" x14ac:dyDescent="0.3">
      <c r="A455" s="128"/>
      <c r="B455" s="128"/>
      <c r="C455" s="128"/>
      <c r="D455" s="128"/>
      <c r="E455" s="128"/>
      <c r="F455" s="128"/>
      <c r="G455" s="128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8"/>
      <c r="T455" s="128"/>
      <c r="U455" s="128"/>
      <c r="V455" s="128"/>
      <c r="W455" s="128"/>
      <c r="X455" s="128"/>
      <c r="Y455" s="128"/>
      <c r="Z455" s="128"/>
      <c r="AA455" s="128"/>
      <c r="AB455" s="128"/>
      <c r="AC455" s="128"/>
    </row>
    <row r="456" spans="1:29" x14ac:dyDescent="0.3">
      <c r="A456" s="128"/>
      <c r="B456" s="128"/>
      <c r="C456" s="128"/>
      <c r="D456" s="128"/>
      <c r="E456" s="128"/>
      <c r="F456" s="128"/>
      <c r="G456" s="128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8"/>
      <c r="T456" s="128"/>
      <c r="U456" s="128"/>
      <c r="V456" s="128"/>
      <c r="W456" s="128"/>
      <c r="X456" s="128"/>
      <c r="Y456" s="128"/>
      <c r="Z456" s="128"/>
      <c r="AA456" s="128"/>
      <c r="AB456" s="128"/>
      <c r="AC456" s="128"/>
    </row>
    <row r="457" spans="1:29" x14ac:dyDescent="0.3">
      <c r="A457" s="128"/>
      <c r="B457" s="128"/>
      <c r="C457" s="128"/>
      <c r="D457" s="128"/>
      <c r="E457" s="128"/>
      <c r="F457" s="128"/>
      <c r="G457" s="128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8"/>
      <c r="T457" s="128"/>
      <c r="U457" s="128"/>
      <c r="V457" s="128"/>
      <c r="W457" s="128"/>
      <c r="X457" s="128"/>
      <c r="Y457" s="128"/>
      <c r="Z457" s="128"/>
      <c r="AA457" s="128"/>
      <c r="AB457" s="128"/>
      <c r="AC457" s="128"/>
    </row>
    <row r="458" spans="1:29" x14ac:dyDescent="0.3">
      <c r="A458" s="128"/>
      <c r="B458" s="128"/>
      <c r="C458" s="128"/>
      <c r="D458" s="128"/>
      <c r="E458" s="128"/>
      <c r="F458" s="128"/>
      <c r="G458" s="128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8"/>
      <c r="T458" s="128"/>
      <c r="U458" s="128"/>
      <c r="V458" s="128"/>
      <c r="W458" s="128"/>
      <c r="X458" s="128"/>
      <c r="Y458" s="128"/>
      <c r="Z458" s="128"/>
      <c r="AA458" s="128"/>
      <c r="AB458" s="128"/>
      <c r="AC458" s="128"/>
    </row>
    <row r="459" spans="1:29" x14ac:dyDescent="0.3">
      <c r="A459" s="128"/>
      <c r="B459" s="128"/>
      <c r="C459" s="128"/>
      <c r="D459" s="128"/>
      <c r="E459" s="128"/>
      <c r="F459" s="128"/>
      <c r="G459" s="128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8"/>
      <c r="T459" s="128"/>
      <c r="U459" s="128"/>
      <c r="V459" s="128"/>
      <c r="W459" s="128"/>
      <c r="X459" s="128"/>
      <c r="Y459" s="128"/>
      <c r="Z459" s="128"/>
      <c r="AA459" s="128"/>
      <c r="AB459" s="128"/>
      <c r="AC459" s="128"/>
    </row>
    <row r="460" spans="1:29" x14ac:dyDescent="0.3">
      <c r="A460" s="128"/>
      <c r="B460" s="128"/>
      <c r="C460" s="128"/>
      <c r="D460" s="128"/>
      <c r="E460" s="128"/>
      <c r="F460" s="128"/>
      <c r="G460" s="128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8"/>
      <c r="T460" s="128"/>
      <c r="U460" s="128"/>
      <c r="V460" s="128"/>
      <c r="W460" s="128"/>
      <c r="X460" s="128"/>
      <c r="Y460" s="128"/>
      <c r="Z460" s="128"/>
      <c r="AA460" s="128"/>
      <c r="AB460" s="128"/>
      <c r="AC460" s="128"/>
    </row>
    <row r="461" spans="1:29" x14ac:dyDescent="0.3">
      <c r="A461" s="128"/>
      <c r="B461" s="128"/>
      <c r="C461" s="128"/>
      <c r="D461" s="128"/>
      <c r="E461" s="128"/>
      <c r="F461" s="128"/>
      <c r="G461" s="128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8"/>
      <c r="T461" s="128"/>
      <c r="U461" s="128"/>
      <c r="V461" s="128"/>
      <c r="W461" s="128"/>
      <c r="X461" s="128"/>
      <c r="Y461" s="128"/>
      <c r="Z461" s="128"/>
      <c r="AA461" s="128"/>
      <c r="AB461" s="128"/>
      <c r="AC461" s="128"/>
    </row>
    <row r="462" spans="1:29" x14ac:dyDescent="0.3">
      <c r="A462" s="128"/>
      <c r="B462" s="128"/>
      <c r="C462" s="128"/>
      <c r="D462" s="128"/>
      <c r="E462" s="128"/>
      <c r="F462" s="128"/>
      <c r="G462" s="128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8"/>
      <c r="T462" s="128"/>
      <c r="U462" s="128"/>
      <c r="V462" s="128"/>
      <c r="W462" s="128"/>
      <c r="X462" s="128"/>
      <c r="Y462" s="128"/>
      <c r="Z462" s="128"/>
      <c r="AA462" s="128"/>
      <c r="AB462" s="128"/>
      <c r="AC462" s="128"/>
    </row>
    <row r="463" spans="1:29" x14ac:dyDescent="0.3">
      <c r="A463" s="128"/>
      <c r="B463" s="128"/>
      <c r="C463" s="128"/>
      <c r="D463" s="128"/>
      <c r="E463" s="128"/>
      <c r="F463" s="128"/>
      <c r="G463" s="128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8"/>
      <c r="T463" s="128"/>
      <c r="U463" s="128"/>
      <c r="V463" s="128"/>
      <c r="W463" s="128"/>
      <c r="X463" s="128"/>
      <c r="Y463" s="128"/>
      <c r="Z463" s="128"/>
      <c r="AA463" s="128"/>
      <c r="AB463" s="128"/>
      <c r="AC463" s="128"/>
    </row>
    <row r="464" spans="1:29" x14ac:dyDescent="0.3">
      <c r="A464" s="128"/>
      <c r="B464" s="128"/>
      <c r="C464" s="128"/>
      <c r="D464" s="128"/>
      <c r="E464" s="128"/>
      <c r="F464" s="128"/>
      <c r="G464" s="128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8"/>
      <c r="T464" s="128"/>
      <c r="U464" s="128"/>
      <c r="V464" s="128"/>
      <c r="W464" s="128"/>
      <c r="X464" s="128"/>
      <c r="Y464" s="128"/>
      <c r="Z464" s="128"/>
      <c r="AA464" s="128"/>
      <c r="AB464" s="128"/>
      <c r="AC464" s="128"/>
    </row>
    <row r="465" spans="1:29" x14ac:dyDescent="0.3">
      <c r="A465" s="128"/>
      <c r="B465" s="128"/>
      <c r="C465" s="128"/>
      <c r="D465" s="128"/>
      <c r="E465" s="128"/>
      <c r="F465" s="128"/>
      <c r="G465" s="128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8"/>
      <c r="T465" s="128"/>
      <c r="U465" s="128"/>
      <c r="V465" s="128"/>
      <c r="W465" s="128"/>
      <c r="X465" s="128"/>
      <c r="Y465" s="128"/>
      <c r="Z465" s="128"/>
      <c r="AA465" s="128"/>
      <c r="AB465" s="128"/>
      <c r="AC465" s="128"/>
    </row>
    <row r="466" spans="1:29" x14ac:dyDescent="0.3">
      <c r="A466" s="128"/>
      <c r="B466" s="128"/>
      <c r="C466" s="128"/>
      <c r="D466" s="128"/>
      <c r="E466" s="128"/>
      <c r="F466" s="128"/>
      <c r="G466" s="128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8"/>
      <c r="T466" s="128"/>
      <c r="U466" s="128"/>
      <c r="V466" s="128"/>
      <c r="W466" s="128"/>
      <c r="X466" s="128"/>
      <c r="Y466" s="128"/>
      <c r="Z466" s="128"/>
      <c r="AA466" s="128"/>
      <c r="AB466" s="128"/>
      <c r="AC466" s="128"/>
    </row>
    <row r="467" spans="1:29" x14ac:dyDescent="0.3">
      <c r="A467" s="128"/>
      <c r="B467" s="128"/>
      <c r="C467" s="128"/>
      <c r="D467" s="128"/>
      <c r="E467" s="128"/>
      <c r="F467" s="128"/>
      <c r="G467" s="128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8"/>
      <c r="T467" s="128"/>
      <c r="U467" s="128"/>
      <c r="V467" s="128"/>
      <c r="W467" s="128"/>
      <c r="X467" s="128"/>
      <c r="Y467" s="128"/>
      <c r="Z467" s="128"/>
      <c r="AA467" s="128"/>
      <c r="AB467" s="128"/>
      <c r="AC467" s="128"/>
    </row>
    <row r="468" spans="1:29" x14ac:dyDescent="0.3">
      <c r="A468" s="128"/>
      <c r="B468" s="128"/>
      <c r="C468" s="128"/>
      <c r="D468" s="128"/>
      <c r="E468" s="128"/>
      <c r="F468" s="128"/>
      <c r="G468" s="128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8"/>
      <c r="T468" s="128"/>
      <c r="U468" s="128"/>
      <c r="V468" s="128"/>
      <c r="W468" s="128"/>
      <c r="X468" s="128"/>
      <c r="Y468" s="128"/>
      <c r="Z468" s="128"/>
      <c r="AA468" s="128"/>
      <c r="AB468" s="128"/>
      <c r="AC468" s="128"/>
    </row>
    <row r="469" spans="1:29" x14ac:dyDescent="0.3">
      <c r="A469" s="128"/>
      <c r="B469" s="128"/>
      <c r="C469" s="128"/>
      <c r="D469" s="128"/>
      <c r="E469" s="128"/>
      <c r="F469" s="128"/>
      <c r="G469" s="128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8"/>
      <c r="T469" s="128"/>
      <c r="U469" s="128"/>
      <c r="V469" s="128"/>
      <c r="W469" s="128"/>
      <c r="X469" s="128"/>
      <c r="Y469" s="128"/>
      <c r="Z469" s="128"/>
      <c r="AA469" s="128"/>
      <c r="AB469" s="128"/>
      <c r="AC469" s="128"/>
    </row>
    <row r="470" spans="1:29" x14ac:dyDescent="0.3">
      <c r="A470" s="128"/>
      <c r="B470" s="128"/>
      <c r="C470" s="128"/>
      <c r="D470" s="128"/>
      <c r="E470" s="128"/>
      <c r="F470" s="128"/>
      <c r="G470" s="128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8"/>
      <c r="T470" s="128"/>
      <c r="U470" s="128"/>
      <c r="V470" s="128"/>
      <c r="W470" s="128"/>
      <c r="X470" s="128"/>
      <c r="Y470" s="128"/>
      <c r="Z470" s="128"/>
      <c r="AA470" s="128"/>
      <c r="AB470" s="128"/>
      <c r="AC470" s="128"/>
    </row>
    <row r="471" spans="1:29" x14ac:dyDescent="0.3">
      <c r="A471" s="128"/>
      <c r="B471" s="128"/>
      <c r="C471" s="128"/>
      <c r="D471" s="128"/>
      <c r="E471" s="128"/>
      <c r="F471" s="128"/>
      <c r="G471" s="128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8"/>
      <c r="T471" s="128"/>
      <c r="U471" s="128"/>
      <c r="V471" s="128"/>
      <c r="W471" s="128"/>
      <c r="X471" s="128"/>
      <c r="Y471" s="128"/>
      <c r="Z471" s="128"/>
      <c r="AA471" s="128"/>
      <c r="AB471" s="128"/>
      <c r="AC471" s="128"/>
    </row>
    <row r="472" spans="1:29" x14ac:dyDescent="0.3">
      <c r="A472" s="128"/>
      <c r="B472" s="128"/>
      <c r="C472" s="128"/>
      <c r="D472" s="128"/>
      <c r="E472" s="128"/>
      <c r="F472" s="128"/>
      <c r="G472" s="128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8"/>
      <c r="T472" s="128"/>
      <c r="U472" s="128"/>
      <c r="V472" s="128"/>
      <c r="W472" s="128"/>
      <c r="X472" s="128"/>
      <c r="Y472" s="128"/>
      <c r="Z472" s="128"/>
      <c r="AA472" s="128"/>
      <c r="AB472" s="128"/>
      <c r="AC472" s="128"/>
    </row>
    <row r="473" spans="1:29" x14ac:dyDescent="0.3">
      <c r="A473" s="128"/>
      <c r="B473" s="128"/>
      <c r="C473" s="128"/>
      <c r="D473" s="128"/>
      <c r="E473" s="128"/>
      <c r="F473" s="128"/>
      <c r="G473" s="128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8"/>
      <c r="T473" s="128"/>
      <c r="U473" s="128"/>
      <c r="V473" s="128"/>
      <c r="W473" s="128"/>
      <c r="X473" s="128"/>
      <c r="Y473" s="128"/>
      <c r="Z473" s="128"/>
      <c r="AA473" s="128"/>
      <c r="AB473" s="128"/>
      <c r="AC473" s="128"/>
    </row>
    <row r="474" spans="1:29" x14ac:dyDescent="0.3">
      <c r="A474" s="128"/>
      <c r="B474" s="128"/>
      <c r="C474" s="128"/>
      <c r="D474" s="128"/>
      <c r="E474" s="128"/>
      <c r="F474" s="128"/>
      <c r="G474" s="128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8"/>
      <c r="T474" s="128"/>
      <c r="U474" s="128"/>
      <c r="V474" s="128"/>
      <c r="W474" s="128"/>
      <c r="X474" s="128"/>
      <c r="Y474" s="128"/>
      <c r="Z474" s="128"/>
      <c r="AA474" s="128"/>
      <c r="AB474" s="128"/>
      <c r="AC474" s="128"/>
    </row>
    <row r="475" spans="1:29" x14ac:dyDescent="0.3">
      <c r="A475" s="128"/>
      <c r="B475" s="128"/>
      <c r="C475" s="128"/>
      <c r="D475" s="128"/>
      <c r="E475" s="128"/>
      <c r="F475" s="128"/>
      <c r="G475" s="128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8"/>
      <c r="T475" s="128"/>
      <c r="U475" s="128"/>
      <c r="V475" s="128"/>
      <c r="W475" s="128"/>
      <c r="X475" s="128"/>
      <c r="Y475" s="128"/>
      <c r="Z475" s="128"/>
      <c r="AA475" s="128"/>
      <c r="AB475" s="128"/>
      <c r="AC475" s="128"/>
    </row>
    <row r="476" spans="1:29" x14ac:dyDescent="0.3">
      <c r="A476" s="128"/>
      <c r="B476" s="128"/>
      <c r="C476" s="128"/>
      <c r="D476" s="128"/>
      <c r="E476" s="128"/>
      <c r="F476" s="128"/>
      <c r="G476" s="128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8"/>
      <c r="T476" s="128"/>
      <c r="U476" s="128"/>
      <c r="V476" s="128"/>
      <c r="W476" s="128"/>
      <c r="X476" s="128"/>
      <c r="Y476" s="128"/>
      <c r="Z476" s="128"/>
      <c r="AA476" s="128"/>
      <c r="AB476" s="128"/>
      <c r="AC476" s="128"/>
    </row>
    <row r="477" spans="1:29" x14ac:dyDescent="0.3">
      <c r="A477" s="128"/>
      <c r="B477" s="128"/>
      <c r="C477" s="128"/>
      <c r="D477" s="128"/>
      <c r="E477" s="128"/>
      <c r="F477" s="128"/>
      <c r="G477" s="128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8"/>
      <c r="T477" s="128"/>
      <c r="U477" s="128"/>
      <c r="V477" s="128"/>
      <c r="W477" s="128"/>
      <c r="X477" s="128"/>
      <c r="Y477" s="128"/>
      <c r="Z477" s="128"/>
      <c r="AA477" s="128"/>
      <c r="AB477" s="128"/>
      <c r="AC477" s="128"/>
    </row>
    <row r="478" spans="1:29" x14ac:dyDescent="0.3">
      <c r="A478" s="128"/>
      <c r="B478" s="128"/>
      <c r="C478" s="128"/>
      <c r="D478" s="128"/>
      <c r="E478" s="128"/>
      <c r="F478" s="128"/>
      <c r="G478" s="128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8"/>
      <c r="T478" s="128"/>
      <c r="U478" s="128"/>
      <c r="V478" s="128"/>
      <c r="W478" s="128"/>
      <c r="X478" s="128"/>
      <c r="Y478" s="128"/>
      <c r="Z478" s="128"/>
      <c r="AA478" s="128"/>
      <c r="AB478" s="128"/>
      <c r="AC478" s="128"/>
    </row>
    <row r="479" spans="1:29" x14ac:dyDescent="0.3">
      <c r="A479" s="128"/>
      <c r="B479" s="128"/>
      <c r="C479" s="128"/>
      <c r="D479" s="128"/>
      <c r="E479" s="128"/>
      <c r="F479" s="128"/>
      <c r="G479" s="128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8"/>
      <c r="T479" s="128"/>
      <c r="U479" s="128"/>
      <c r="V479" s="128"/>
      <c r="W479" s="128"/>
      <c r="X479" s="128"/>
      <c r="Y479" s="128"/>
      <c r="Z479" s="128"/>
      <c r="AA479" s="128"/>
      <c r="AB479" s="128"/>
      <c r="AC479" s="128"/>
    </row>
    <row r="480" spans="1:29" x14ac:dyDescent="0.3">
      <c r="A480" s="128"/>
      <c r="B480" s="128"/>
      <c r="C480" s="128"/>
      <c r="D480" s="128"/>
      <c r="E480" s="128"/>
      <c r="F480" s="128"/>
      <c r="G480" s="128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8"/>
      <c r="T480" s="128"/>
      <c r="U480" s="128"/>
      <c r="V480" s="128"/>
      <c r="W480" s="128"/>
      <c r="X480" s="128"/>
      <c r="Y480" s="128"/>
      <c r="Z480" s="128"/>
      <c r="AA480" s="128"/>
      <c r="AB480" s="128"/>
      <c r="AC480" s="128"/>
    </row>
    <row r="481" spans="1:29" x14ac:dyDescent="0.3">
      <c r="A481" s="128"/>
      <c r="B481" s="128"/>
      <c r="C481" s="128"/>
      <c r="D481" s="128"/>
      <c r="E481" s="128"/>
      <c r="F481" s="128"/>
      <c r="G481" s="128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8"/>
      <c r="T481" s="128"/>
      <c r="U481" s="128"/>
      <c r="V481" s="128"/>
      <c r="W481" s="128"/>
      <c r="X481" s="128"/>
      <c r="Y481" s="128"/>
      <c r="Z481" s="128"/>
      <c r="AA481" s="128"/>
      <c r="AB481" s="128"/>
      <c r="AC481" s="128"/>
    </row>
    <row r="482" spans="1:29" x14ac:dyDescent="0.3">
      <c r="A482" s="128"/>
      <c r="B482" s="128"/>
      <c r="C482" s="128"/>
      <c r="D482" s="128"/>
      <c r="E482" s="128"/>
      <c r="F482" s="128"/>
      <c r="G482" s="128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8"/>
      <c r="T482" s="128"/>
      <c r="U482" s="128"/>
      <c r="V482" s="128"/>
      <c r="W482" s="128"/>
      <c r="X482" s="128"/>
      <c r="Y482" s="128"/>
      <c r="Z482" s="128"/>
      <c r="AA482" s="128"/>
      <c r="AB482" s="128"/>
      <c r="AC482" s="128"/>
    </row>
    <row r="483" spans="1:29" x14ac:dyDescent="0.3">
      <c r="A483" s="128"/>
      <c r="B483" s="128"/>
      <c r="C483" s="128"/>
      <c r="D483" s="128"/>
      <c r="E483" s="128"/>
      <c r="F483" s="128"/>
      <c r="G483" s="128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8"/>
      <c r="T483" s="128"/>
      <c r="U483" s="128"/>
      <c r="V483" s="128"/>
      <c r="W483" s="128"/>
      <c r="X483" s="128"/>
      <c r="Y483" s="128"/>
      <c r="Z483" s="128"/>
      <c r="AA483" s="128"/>
      <c r="AB483" s="128"/>
      <c r="AC483" s="128"/>
    </row>
    <row r="484" spans="1:29" x14ac:dyDescent="0.3">
      <c r="A484" s="128"/>
      <c r="B484" s="128"/>
      <c r="C484" s="128"/>
      <c r="D484" s="128"/>
      <c r="E484" s="128"/>
      <c r="F484" s="128"/>
      <c r="G484" s="128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8"/>
      <c r="T484" s="128"/>
      <c r="U484" s="128"/>
      <c r="V484" s="128"/>
      <c r="W484" s="128"/>
      <c r="X484" s="128"/>
      <c r="Y484" s="128"/>
      <c r="Z484" s="128"/>
      <c r="AA484" s="128"/>
      <c r="AB484" s="128"/>
      <c r="AC484" s="128"/>
    </row>
    <row r="485" spans="1:29" x14ac:dyDescent="0.3">
      <c r="A485" s="128"/>
      <c r="B485" s="128"/>
      <c r="C485" s="128"/>
      <c r="D485" s="128"/>
      <c r="E485" s="128"/>
      <c r="F485" s="128"/>
      <c r="G485" s="128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8"/>
      <c r="T485" s="128"/>
      <c r="U485" s="128"/>
      <c r="V485" s="128"/>
      <c r="W485" s="128"/>
      <c r="X485" s="128"/>
      <c r="Y485" s="128"/>
      <c r="Z485" s="128"/>
      <c r="AA485" s="128"/>
      <c r="AB485" s="128"/>
      <c r="AC485" s="128"/>
    </row>
    <row r="486" spans="1:29" x14ac:dyDescent="0.3">
      <c r="A486" s="128"/>
      <c r="B486" s="128"/>
      <c r="C486" s="128"/>
      <c r="D486" s="128"/>
      <c r="E486" s="128"/>
      <c r="F486" s="128"/>
      <c r="G486" s="128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8"/>
      <c r="T486" s="128"/>
      <c r="U486" s="128"/>
      <c r="V486" s="128"/>
      <c r="W486" s="128"/>
      <c r="X486" s="128"/>
      <c r="Y486" s="128"/>
      <c r="Z486" s="128"/>
      <c r="AA486" s="128"/>
      <c r="AB486" s="128"/>
      <c r="AC486" s="128"/>
    </row>
    <row r="487" spans="1:29" x14ac:dyDescent="0.3">
      <c r="A487" s="128"/>
      <c r="B487" s="128"/>
      <c r="C487" s="128"/>
      <c r="D487" s="128"/>
      <c r="E487" s="128"/>
      <c r="F487" s="128"/>
      <c r="G487" s="128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8"/>
      <c r="T487" s="128"/>
      <c r="U487" s="128"/>
      <c r="V487" s="128"/>
      <c r="W487" s="128"/>
      <c r="X487" s="128"/>
      <c r="Y487" s="128"/>
      <c r="Z487" s="128"/>
      <c r="AA487" s="128"/>
      <c r="AB487" s="128"/>
      <c r="AC487" s="128"/>
    </row>
    <row r="488" spans="1:29" x14ac:dyDescent="0.3">
      <c r="A488" s="128"/>
      <c r="B488" s="128"/>
      <c r="C488" s="128"/>
      <c r="D488" s="128"/>
      <c r="E488" s="128"/>
      <c r="F488" s="128"/>
      <c r="G488" s="128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8"/>
      <c r="T488" s="128"/>
      <c r="U488" s="128"/>
      <c r="V488" s="128"/>
      <c r="W488" s="128"/>
      <c r="X488" s="128"/>
      <c r="Y488" s="128"/>
      <c r="Z488" s="128"/>
      <c r="AA488" s="128"/>
      <c r="AB488" s="128"/>
      <c r="AC488" s="128"/>
    </row>
    <row r="489" spans="1:29" x14ac:dyDescent="0.3">
      <c r="A489" s="128"/>
      <c r="B489" s="128"/>
      <c r="C489" s="128"/>
      <c r="D489" s="128"/>
      <c r="E489" s="128"/>
      <c r="F489" s="128"/>
      <c r="G489" s="128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8"/>
      <c r="T489" s="128"/>
      <c r="U489" s="128"/>
      <c r="V489" s="128"/>
      <c r="W489" s="128"/>
      <c r="X489" s="128"/>
      <c r="Y489" s="128"/>
      <c r="Z489" s="128"/>
      <c r="AA489" s="128"/>
      <c r="AB489" s="128"/>
      <c r="AC489" s="128"/>
    </row>
    <row r="490" spans="1:29" x14ac:dyDescent="0.3">
      <c r="A490" s="128"/>
      <c r="B490" s="128"/>
      <c r="C490" s="128"/>
      <c r="D490" s="128"/>
      <c r="E490" s="128"/>
      <c r="F490" s="128"/>
      <c r="G490" s="128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8"/>
      <c r="T490" s="128"/>
      <c r="U490" s="128"/>
      <c r="V490" s="128"/>
      <c r="W490" s="128"/>
      <c r="X490" s="128"/>
      <c r="Y490" s="128"/>
      <c r="Z490" s="128"/>
      <c r="AA490" s="128"/>
      <c r="AB490" s="128"/>
      <c r="AC490" s="128"/>
    </row>
    <row r="491" spans="1:29" x14ac:dyDescent="0.3">
      <c r="A491" s="128"/>
      <c r="B491" s="128"/>
      <c r="C491" s="128"/>
      <c r="D491" s="128"/>
      <c r="E491" s="128"/>
      <c r="F491" s="128"/>
      <c r="G491" s="128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8"/>
      <c r="T491" s="128"/>
      <c r="U491" s="128"/>
      <c r="V491" s="128"/>
      <c r="W491" s="128"/>
      <c r="X491" s="128"/>
      <c r="Y491" s="128"/>
      <c r="Z491" s="128"/>
      <c r="AA491" s="128"/>
      <c r="AB491" s="128"/>
      <c r="AC491" s="128"/>
    </row>
    <row r="492" spans="1:29" x14ac:dyDescent="0.3">
      <c r="A492" s="128"/>
      <c r="B492" s="128"/>
      <c r="C492" s="128"/>
      <c r="D492" s="128"/>
      <c r="E492" s="128"/>
      <c r="F492" s="128"/>
      <c r="G492" s="128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8"/>
      <c r="T492" s="128"/>
      <c r="U492" s="128"/>
      <c r="V492" s="128"/>
      <c r="W492" s="128"/>
      <c r="X492" s="128"/>
      <c r="Y492" s="128"/>
      <c r="Z492" s="128"/>
      <c r="AA492" s="128"/>
      <c r="AB492" s="128"/>
      <c r="AC492" s="128"/>
    </row>
    <row r="493" spans="1:29" x14ac:dyDescent="0.3">
      <c r="A493" s="128"/>
      <c r="B493" s="128"/>
      <c r="C493" s="128"/>
      <c r="D493" s="128"/>
      <c r="E493" s="128"/>
      <c r="F493" s="128"/>
      <c r="G493" s="128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8"/>
      <c r="T493" s="128"/>
      <c r="U493" s="128"/>
      <c r="V493" s="128"/>
      <c r="W493" s="128"/>
      <c r="X493" s="128"/>
      <c r="Y493" s="128"/>
      <c r="Z493" s="128"/>
      <c r="AA493" s="128"/>
      <c r="AB493" s="128"/>
      <c r="AC493" s="128"/>
    </row>
    <row r="494" spans="1:29" x14ac:dyDescent="0.3">
      <c r="A494" s="128"/>
      <c r="B494" s="128"/>
      <c r="C494" s="128"/>
      <c r="D494" s="128"/>
      <c r="E494" s="128"/>
      <c r="F494" s="128"/>
      <c r="G494" s="128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8"/>
      <c r="T494" s="128"/>
      <c r="U494" s="128"/>
      <c r="V494" s="128"/>
      <c r="W494" s="128"/>
      <c r="X494" s="128"/>
      <c r="Y494" s="128"/>
      <c r="Z494" s="128"/>
      <c r="AA494" s="128"/>
      <c r="AB494" s="128"/>
      <c r="AC494" s="128"/>
    </row>
    <row r="495" spans="1:29" x14ac:dyDescent="0.3">
      <c r="A495" s="128"/>
      <c r="B495" s="128"/>
      <c r="C495" s="128"/>
      <c r="D495" s="128"/>
      <c r="E495" s="128"/>
      <c r="F495" s="128"/>
      <c r="G495" s="128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8"/>
      <c r="T495" s="128"/>
      <c r="U495" s="128"/>
      <c r="V495" s="128"/>
      <c r="W495" s="128"/>
      <c r="X495" s="128"/>
      <c r="Y495" s="128"/>
      <c r="Z495" s="128"/>
      <c r="AA495" s="128"/>
      <c r="AB495" s="128"/>
      <c r="AC495" s="128"/>
    </row>
    <row r="496" spans="1:29" x14ac:dyDescent="0.3">
      <c r="A496" s="128"/>
      <c r="B496" s="128"/>
      <c r="C496" s="128"/>
      <c r="D496" s="128"/>
      <c r="E496" s="128"/>
      <c r="F496" s="128"/>
      <c r="G496" s="128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8"/>
      <c r="T496" s="128"/>
      <c r="U496" s="128"/>
      <c r="V496" s="128"/>
      <c r="W496" s="128"/>
      <c r="X496" s="128"/>
      <c r="Y496" s="128"/>
      <c r="Z496" s="128"/>
      <c r="AA496" s="128"/>
      <c r="AB496" s="128"/>
      <c r="AC496" s="128"/>
    </row>
    <row r="497" spans="1:29" x14ac:dyDescent="0.3">
      <c r="A497" s="128"/>
      <c r="B497" s="128"/>
      <c r="C497" s="128"/>
      <c r="D497" s="128"/>
      <c r="E497" s="128"/>
      <c r="F497" s="128"/>
      <c r="G497" s="128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8"/>
      <c r="T497" s="128"/>
      <c r="U497" s="128"/>
      <c r="V497" s="128"/>
      <c r="W497" s="128"/>
      <c r="X497" s="128"/>
      <c r="Y497" s="128"/>
      <c r="Z497" s="128"/>
      <c r="AA497" s="128"/>
      <c r="AB497" s="128"/>
      <c r="AC497" s="128"/>
    </row>
    <row r="498" spans="1:29" x14ac:dyDescent="0.3">
      <c r="A498" s="128"/>
      <c r="B498" s="128"/>
      <c r="C498" s="128"/>
      <c r="D498" s="128"/>
      <c r="E498" s="128"/>
      <c r="F498" s="128"/>
      <c r="G498" s="128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8"/>
      <c r="T498" s="128"/>
      <c r="U498" s="128"/>
      <c r="V498" s="128"/>
      <c r="W498" s="128"/>
      <c r="X498" s="128"/>
      <c r="Y498" s="128"/>
      <c r="Z498" s="128"/>
      <c r="AA498" s="128"/>
      <c r="AB498" s="128"/>
      <c r="AC498" s="128"/>
    </row>
    <row r="499" spans="1:29" x14ac:dyDescent="0.3">
      <c r="A499" s="128"/>
      <c r="B499" s="128"/>
      <c r="C499" s="128"/>
      <c r="D499" s="128"/>
      <c r="E499" s="128"/>
      <c r="F499" s="128"/>
      <c r="G499" s="128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8"/>
      <c r="T499" s="128"/>
      <c r="U499" s="128"/>
      <c r="V499" s="128"/>
      <c r="W499" s="128"/>
      <c r="X499" s="128"/>
      <c r="Y499" s="128"/>
      <c r="Z499" s="128"/>
      <c r="AA499" s="128"/>
      <c r="AB499" s="128"/>
      <c r="AC499" s="128"/>
    </row>
    <row r="500" spans="1:29" x14ac:dyDescent="0.3">
      <c r="A500" s="128"/>
      <c r="B500" s="128"/>
      <c r="C500" s="128"/>
      <c r="D500" s="128"/>
      <c r="E500" s="128"/>
      <c r="F500" s="128"/>
      <c r="G500" s="128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8"/>
      <c r="T500" s="128"/>
      <c r="U500" s="128"/>
      <c r="V500" s="128"/>
      <c r="W500" s="128"/>
      <c r="X500" s="128"/>
      <c r="Y500" s="128"/>
      <c r="Z500" s="128"/>
      <c r="AA500" s="128"/>
      <c r="AB500" s="128"/>
      <c r="AC500" s="128"/>
    </row>
    <row r="501" spans="1:29" x14ac:dyDescent="0.3">
      <c r="A501" s="128"/>
      <c r="B501" s="128"/>
      <c r="C501" s="128"/>
      <c r="D501" s="128"/>
      <c r="E501" s="128"/>
      <c r="F501" s="128"/>
      <c r="G501" s="128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8"/>
      <c r="T501" s="128"/>
      <c r="U501" s="128"/>
      <c r="V501" s="128"/>
      <c r="W501" s="128"/>
      <c r="X501" s="128"/>
      <c r="Y501" s="128"/>
      <c r="Z501" s="128"/>
      <c r="AA501" s="128"/>
      <c r="AB501" s="128"/>
      <c r="AC501" s="128"/>
    </row>
    <row r="502" spans="1:29" x14ac:dyDescent="0.3">
      <c r="A502" s="128"/>
      <c r="B502" s="128"/>
      <c r="C502" s="128"/>
      <c r="D502" s="128"/>
      <c r="E502" s="128"/>
      <c r="F502" s="128"/>
      <c r="G502" s="128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8"/>
      <c r="T502" s="128"/>
      <c r="U502" s="128"/>
      <c r="V502" s="128"/>
      <c r="W502" s="128"/>
      <c r="X502" s="128"/>
      <c r="Y502" s="128"/>
      <c r="Z502" s="128"/>
      <c r="AA502" s="128"/>
      <c r="AB502" s="128"/>
      <c r="AC502" s="128"/>
    </row>
    <row r="503" spans="1:29" x14ac:dyDescent="0.3">
      <c r="A503" s="128"/>
      <c r="B503" s="128"/>
      <c r="C503" s="128"/>
      <c r="D503" s="128"/>
      <c r="E503" s="128"/>
      <c r="F503" s="128"/>
      <c r="G503" s="128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8"/>
      <c r="T503" s="128"/>
      <c r="U503" s="128"/>
      <c r="V503" s="128"/>
      <c r="W503" s="128"/>
      <c r="X503" s="128"/>
      <c r="Y503" s="128"/>
      <c r="Z503" s="128"/>
      <c r="AA503" s="128"/>
      <c r="AB503" s="128"/>
      <c r="AC503" s="128"/>
    </row>
    <row r="504" spans="1:29" x14ac:dyDescent="0.3">
      <c r="A504" s="128"/>
      <c r="B504" s="128"/>
      <c r="C504" s="128"/>
      <c r="D504" s="128"/>
      <c r="E504" s="128"/>
      <c r="F504" s="128"/>
      <c r="G504" s="128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8"/>
      <c r="T504" s="128"/>
      <c r="U504" s="128"/>
      <c r="V504" s="128"/>
      <c r="W504" s="128"/>
      <c r="X504" s="128"/>
      <c r="Y504" s="128"/>
      <c r="Z504" s="128"/>
      <c r="AA504" s="128"/>
      <c r="AB504" s="128"/>
      <c r="AC504" s="128"/>
    </row>
    <row r="505" spans="1:29" x14ac:dyDescent="0.3">
      <c r="A505" s="128"/>
      <c r="B505" s="128"/>
      <c r="C505" s="128"/>
      <c r="D505" s="128"/>
      <c r="E505" s="128"/>
      <c r="F505" s="128"/>
      <c r="G505" s="128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8"/>
      <c r="T505" s="128"/>
      <c r="U505" s="128"/>
      <c r="V505" s="128"/>
      <c r="W505" s="128"/>
      <c r="X505" s="128"/>
      <c r="Y505" s="128"/>
      <c r="Z505" s="128"/>
      <c r="AA505" s="128"/>
      <c r="AB505" s="128"/>
      <c r="AC505" s="128"/>
    </row>
    <row r="506" spans="1:29" x14ac:dyDescent="0.3">
      <c r="A506" s="128"/>
      <c r="B506" s="128"/>
      <c r="C506" s="128"/>
      <c r="D506" s="128"/>
      <c r="E506" s="128"/>
      <c r="F506" s="128"/>
      <c r="G506" s="128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8"/>
      <c r="T506" s="128"/>
      <c r="U506" s="128"/>
      <c r="V506" s="128"/>
      <c r="W506" s="128"/>
      <c r="X506" s="128"/>
      <c r="Y506" s="128"/>
      <c r="Z506" s="128"/>
      <c r="AA506" s="128"/>
      <c r="AB506" s="128"/>
      <c r="AC506" s="128"/>
    </row>
    <row r="507" spans="1:29" x14ac:dyDescent="0.3">
      <c r="A507" s="128"/>
      <c r="B507" s="128"/>
      <c r="C507" s="128"/>
      <c r="D507" s="128"/>
      <c r="E507" s="128"/>
      <c r="F507" s="128"/>
      <c r="G507" s="128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8"/>
      <c r="T507" s="128"/>
      <c r="U507" s="128"/>
      <c r="V507" s="128"/>
      <c r="W507" s="128"/>
      <c r="X507" s="128"/>
      <c r="Y507" s="128"/>
      <c r="Z507" s="128"/>
      <c r="AA507" s="128"/>
      <c r="AB507" s="128"/>
      <c r="AC507" s="128"/>
    </row>
    <row r="508" spans="1:29" x14ac:dyDescent="0.3">
      <c r="A508" s="128"/>
      <c r="B508" s="128"/>
      <c r="C508" s="128"/>
      <c r="D508" s="128"/>
      <c r="E508" s="128"/>
      <c r="F508" s="128"/>
      <c r="G508" s="128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8"/>
      <c r="T508" s="128"/>
      <c r="U508" s="128"/>
      <c r="V508" s="128"/>
      <c r="W508" s="128"/>
      <c r="X508" s="128"/>
      <c r="Y508" s="128"/>
      <c r="Z508" s="128"/>
      <c r="AA508" s="128"/>
      <c r="AB508" s="128"/>
      <c r="AC508" s="128"/>
    </row>
    <row r="509" spans="1:29" x14ac:dyDescent="0.3">
      <c r="A509" s="128"/>
      <c r="B509" s="128"/>
      <c r="C509" s="128"/>
      <c r="D509" s="128"/>
      <c r="E509" s="128"/>
      <c r="F509" s="128"/>
      <c r="G509" s="128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8"/>
      <c r="T509" s="128"/>
      <c r="U509" s="128"/>
      <c r="V509" s="128"/>
      <c r="W509" s="128"/>
      <c r="X509" s="128"/>
      <c r="Y509" s="128"/>
      <c r="Z509" s="128"/>
      <c r="AA509" s="128"/>
      <c r="AB509" s="128"/>
      <c r="AC509" s="128"/>
    </row>
    <row r="510" spans="1:29" x14ac:dyDescent="0.3">
      <c r="A510" s="128"/>
      <c r="B510" s="128"/>
      <c r="C510" s="128"/>
      <c r="D510" s="128"/>
      <c r="E510" s="128"/>
      <c r="F510" s="128"/>
      <c r="G510" s="128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8"/>
      <c r="T510" s="128"/>
      <c r="U510" s="128"/>
      <c r="V510" s="128"/>
      <c r="W510" s="128"/>
      <c r="X510" s="128"/>
      <c r="Y510" s="128"/>
      <c r="Z510" s="128"/>
      <c r="AA510" s="128"/>
      <c r="AB510" s="128"/>
      <c r="AC510" s="128"/>
    </row>
    <row r="511" spans="1:29" x14ac:dyDescent="0.3">
      <c r="A511" s="128"/>
      <c r="B511" s="128"/>
      <c r="C511" s="128"/>
      <c r="D511" s="128"/>
      <c r="E511" s="128"/>
      <c r="F511" s="128"/>
      <c r="G511" s="128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8"/>
      <c r="T511" s="128"/>
      <c r="U511" s="128"/>
      <c r="V511" s="128"/>
      <c r="W511" s="128"/>
      <c r="X511" s="128"/>
      <c r="Y511" s="128"/>
      <c r="Z511" s="128"/>
      <c r="AA511" s="128"/>
      <c r="AB511" s="128"/>
      <c r="AC511" s="128"/>
    </row>
    <row r="512" spans="1:29" x14ac:dyDescent="0.3">
      <c r="A512" s="128"/>
      <c r="B512" s="128"/>
      <c r="C512" s="128"/>
      <c r="D512" s="128"/>
      <c r="E512" s="128"/>
      <c r="F512" s="128"/>
      <c r="G512" s="128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8"/>
      <c r="T512" s="128"/>
      <c r="U512" s="128"/>
      <c r="V512" s="128"/>
      <c r="W512" s="128"/>
      <c r="X512" s="128"/>
      <c r="Y512" s="128"/>
      <c r="Z512" s="128"/>
      <c r="AA512" s="128"/>
      <c r="AB512" s="128"/>
      <c r="AC512" s="128"/>
    </row>
    <row r="513" spans="1:29" x14ac:dyDescent="0.3">
      <c r="A513" s="128"/>
      <c r="B513" s="128"/>
      <c r="C513" s="128"/>
      <c r="D513" s="128"/>
      <c r="E513" s="128"/>
      <c r="F513" s="128"/>
      <c r="G513" s="128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8"/>
      <c r="T513" s="128"/>
      <c r="U513" s="128"/>
      <c r="V513" s="128"/>
      <c r="W513" s="128"/>
      <c r="X513" s="128"/>
      <c r="Y513" s="128"/>
      <c r="Z513" s="128"/>
      <c r="AA513" s="128"/>
      <c r="AB513" s="128"/>
      <c r="AC513" s="128"/>
    </row>
    <row r="514" spans="1:29" x14ac:dyDescent="0.3">
      <c r="A514" s="128"/>
      <c r="B514" s="128"/>
      <c r="C514" s="128"/>
      <c r="D514" s="128"/>
      <c r="E514" s="128"/>
      <c r="F514" s="128"/>
      <c r="G514" s="128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8"/>
      <c r="T514" s="128"/>
      <c r="U514" s="128"/>
      <c r="V514" s="128"/>
      <c r="W514" s="128"/>
      <c r="X514" s="128"/>
      <c r="Y514" s="128"/>
      <c r="Z514" s="128"/>
      <c r="AA514" s="128"/>
      <c r="AB514" s="128"/>
      <c r="AC514" s="128"/>
    </row>
    <row r="515" spans="1:29" x14ac:dyDescent="0.3">
      <c r="A515" s="128"/>
      <c r="B515" s="128"/>
      <c r="C515" s="128"/>
      <c r="D515" s="128"/>
      <c r="E515" s="128"/>
      <c r="F515" s="128"/>
      <c r="G515" s="128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8"/>
      <c r="T515" s="128"/>
      <c r="U515" s="128"/>
      <c r="V515" s="128"/>
      <c r="W515" s="128"/>
      <c r="X515" s="128"/>
      <c r="Y515" s="128"/>
      <c r="Z515" s="128"/>
      <c r="AA515" s="128"/>
      <c r="AB515" s="128"/>
      <c r="AC515" s="128"/>
    </row>
    <row r="516" spans="1:29" x14ac:dyDescent="0.3">
      <c r="A516" s="128"/>
      <c r="B516" s="128"/>
      <c r="C516" s="128"/>
      <c r="D516" s="128"/>
      <c r="E516" s="128"/>
      <c r="F516" s="128"/>
      <c r="G516" s="128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8"/>
      <c r="T516" s="128"/>
      <c r="U516" s="128"/>
      <c r="V516" s="128"/>
      <c r="W516" s="128"/>
      <c r="X516" s="128"/>
      <c r="Y516" s="128"/>
      <c r="Z516" s="128"/>
      <c r="AA516" s="128"/>
      <c r="AB516" s="128"/>
      <c r="AC516" s="128"/>
    </row>
    <row r="517" spans="1:29" x14ac:dyDescent="0.3">
      <c r="A517" s="128"/>
      <c r="B517" s="128"/>
      <c r="C517" s="128"/>
      <c r="D517" s="128"/>
      <c r="E517" s="128"/>
      <c r="F517" s="128"/>
      <c r="G517" s="128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8"/>
      <c r="T517" s="128"/>
      <c r="U517" s="128"/>
      <c r="V517" s="128"/>
      <c r="W517" s="128"/>
      <c r="X517" s="128"/>
      <c r="Y517" s="128"/>
      <c r="Z517" s="128"/>
      <c r="AA517" s="128"/>
      <c r="AB517" s="128"/>
      <c r="AC517" s="128"/>
    </row>
    <row r="518" spans="1:29" x14ac:dyDescent="0.3">
      <c r="A518" s="128"/>
      <c r="B518" s="128"/>
      <c r="C518" s="128"/>
      <c r="D518" s="128"/>
      <c r="E518" s="128"/>
      <c r="F518" s="128"/>
      <c r="G518" s="128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8"/>
      <c r="T518" s="128"/>
      <c r="U518" s="128"/>
      <c r="V518" s="128"/>
      <c r="W518" s="128"/>
      <c r="X518" s="128"/>
      <c r="Y518" s="128"/>
      <c r="Z518" s="128"/>
      <c r="AA518" s="128"/>
      <c r="AB518" s="128"/>
      <c r="AC518" s="128"/>
    </row>
    <row r="519" spans="1:29" x14ac:dyDescent="0.3">
      <c r="A519" s="128"/>
      <c r="B519" s="128"/>
      <c r="C519" s="128"/>
      <c r="D519" s="128"/>
      <c r="E519" s="128"/>
      <c r="F519" s="128"/>
      <c r="G519" s="128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8"/>
      <c r="T519" s="128"/>
      <c r="U519" s="128"/>
      <c r="V519" s="128"/>
      <c r="W519" s="128"/>
      <c r="X519" s="128"/>
      <c r="Y519" s="128"/>
      <c r="Z519" s="128"/>
      <c r="AA519" s="128"/>
      <c r="AB519" s="128"/>
      <c r="AC519" s="128"/>
    </row>
    <row r="520" spans="1:29" x14ac:dyDescent="0.3">
      <c r="A520" s="128"/>
      <c r="B520" s="128"/>
      <c r="C520" s="128"/>
      <c r="D520" s="128"/>
      <c r="E520" s="128"/>
      <c r="F520" s="128"/>
      <c r="G520" s="128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8"/>
      <c r="T520" s="128"/>
      <c r="U520" s="128"/>
      <c r="V520" s="128"/>
      <c r="W520" s="128"/>
      <c r="X520" s="128"/>
      <c r="Y520" s="128"/>
      <c r="Z520" s="128"/>
      <c r="AA520" s="128"/>
      <c r="AB520" s="128"/>
      <c r="AC520" s="128"/>
    </row>
    <row r="521" spans="1:29" x14ac:dyDescent="0.3">
      <c r="A521" s="128"/>
      <c r="B521" s="128"/>
      <c r="C521" s="128"/>
      <c r="D521" s="128"/>
      <c r="E521" s="128"/>
      <c r="F521" s="128"/>
      <c r="G521" s="128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8"/>
      <c r="T521" s="128"/>
      <c r="U521" s="128"/>
      <c r="V521" s="128"/>
      <c r="W521" s="128"/>
      <c r="X521" s="128"/>
      <c r="Y521" s="128"/>
      <c r="Z521" s="128"/>
      <c r="AA521" s="128"/>
      <c r="AB521" s="128"/>
      <c r="AC521" s="128"/>
    </row>
    <row r="522" spans="1:29" x14ac:dyDescent="0.3">
      <c r="A522" s="128"/>
      <c r="B522" s="128"/>
      <c r="C522" s="128"/>
      <c r="D522" s="128"/>
      <c r="E522" s="128"/>
      <c r="F522" s="128"/>
      <c r="G522" s="128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8"/>
      <c r="T522" s="128"/>
      <c r="U522" s="128"/>
      <c r="V522" s="128"/>
      <c r="W522" s="128"/>
      <c r="X522" s="128"/>
      <c r="Y522" s="128"/>
      <c r="Z522" s="128"/>
      <c r="AA522" s="128"/>
      <c r="AB522" s="128"/>
      <c r="AC522" s="128"/>
    </row>
    <row r="523" spans="1:29" x14ac:dyDescent="0.3">
      <c r="A523" s="128"/>
      <c r="B523" s="128"/>
      <c r="C523" s="128"/>
      <c r="D523" s="128"/>
      <c r="E523" s="128"/>
      <c r="F523" s="128"/>
      <c r="G523" s="128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8"/>
      <c r="T523" s="128"/>
      <c r="U523" s="128"/>
      <c r="V523" s="128"/>
      <c r="W523" s="128"/>
      <c r="X523" s="128"/>
      <c r="Y523" s="128"/>
      <c r="Z523" s="128"/>
      <c r="AA523" s="128"/>
      <c r="AB523" s="128"/>
      <c r="AC523" s="128"/>
    </row>
    <row r="524" spans="1:29" x14ac:dyDescent="0.3">
      <c r="A524" s="128"/>
      <c r="B524" s="128"/>
      <c r="C524" s="128"/>
      <c r="D524" s="128"/>
      <c r="E524" s="128"/>
      <c r="F524" s="128"/>
      <c r="G524" s="128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8"/>
      <c r="T524" s="128"/>
      <c r="U524" s="128"/>
      <c r="V524" s="128"/>
      <c r="W524" s="128"/>
      <c r="X524" s="128"/>
      <c r="Y524" s="128"/>
      <c r="Z524" s="128"/>
      <c r="AA524" s="128"/>
      <c r="AB524" s="128"/>
      <c r="AC524" s="128"/>
    </row>
    <row r="525" spans="1:29" x14ac:dyDescent="0.3">
      <c r="A525" s="128"/>
      <c r="B525" s="128"/>
      <c r="C525" s="128"/>
      <c r="D525" s="128"/>
      <c r="E525" s="128"/>
      <c r="F525" s="128"/>
      <c r="G525" s="128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8"/>
      <c r="T525" s="128"/>
      <c r="U525" s="128"/>
      <c r="V525" s="128"/>
      <c r="W525" s="128"/>
      <c r="X525" s="128"/>
      <c r="Y525" s="128"/>
      <c r="Z525" s="128"/>
      <c r="AA525" s="128"/>
      <c r="AB525" s="128"/>
      <c r="AC525" s="128"/>
    </row>
    <row r="526" spans="1:29" x14ac:dyDescent="0.3">
      <c r="A526" s="128"/>
      <c r="B526" s="128"/>
      <c r="C526" s="128"/>
      <c r="D526" s="128"/>
      <c r="E526" s="128"/>
      <c r="F526" s="128"/>
      <c r="G526" s="128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8"/>
      <c r="T526" s="128"/>
      <c r="U526" s="128"/>
      <c r="V526" s="128"/>
      <c r="W526" s="128"/>
      <c r="X526" s="128"/>
      <c r="Y526" s="128"/>
      <c r="Z526" s="128"/>
      <c r="AA526" s="128"/>
      <c r="AB526" s="128"/>
      <c r="AC526" s="128"/>
    </row>
    <row r="527" spans="1:29" x14ac:dyDescent="0.3">
      <c r="A527" s="128"/>
      <c r="B527" s="128"/>
      <c r="C527" s="128"/>
      <c r="D527" s="128"/>
      <c r="E527" s="128"/>
      <c r="F527" s="128"/>
      <c r="G527" s="128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8"/>
      <c r="T527" s="128"/>
      <c r="U527" s="128"/>
      <c r="V527" s="128"/>
      <c r="W527" s="128"/>
      <c r="X527" s="128"/>
      <c r="Y527" s="128"/>
      <c r="Z527" s="128"/>
      <c r="AA527" s="128"/>
      <c r="AB527" s="128"/>
      <c r="AC527" s="128"/>
    </row>
    <row r="528" spans="1:29" x14ac:dyDescent="0.3">
      <c r="A528" s="128"/>
      <c r="B528" s="128"/>
      <c r="C528" s="128"/>
      <c r="D528" s="128"/>
      <c r="E528" s="128"/>
      <c r="F528" s="128"/>
      <c r="G528" s="128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8"/>
      <c r="T528" s="128"/>
      <c r="U528" s="128"/>
      <c r="V528" s="128"/>
      <c r="W528" s="128"/>
      <c r="X528" s="128"/>
      <c r="Y528" s="128"/>
      <c r="Z528" s="128"/>
      <c r="AA528" s="128"/>
      <c r="AB528" s="128"/>
      <c r="AC528" s="128"/>
    </row>
    <row r="529" spans="1:29" x14ac:dyDescent="0.3">
      <c r="A529" s="128"/>
      <c r="B529" s="128"/>
      <c r="C529" s="128"/>
      <c r="D529" s="128"/>
      <c r="E529" s="128"/>
      <c r="F529" s="128"/>
      <c r="G529" s="128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8"/>
      <c r="T529" s="128"/>
      <c r="U529" s="128"/>
      <c r="V529" s="128"/>
      <c r="W529" s="128"/>
      <c r="X529" s="128"/>
      <c r="Y529" s="128"/>
      <c r="Z529" s="128"/>
      <c r="AA529" s="128"/>
      <c r="AB529" s="128"/>
      <c r="AC529" s="128"/>
    </row>
    <row r="530" spans="1:29" x14ac:dyDescent="0.3">
      <c r="A530" s="128"/>
      <c r="B530" s="128"/>
      <c r="C530" s="128"/>
      <c r="D530" s="128"/>
      <c r="E530" s="128"/>
      <c r="F530" s="128"/>
      <c r="G530" s="128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8"/>
      <c r="T530" s="128"/>
      <c r="U530" s="128"/>
      <c r="V530" s="128"/>
      <c r="W530" s="128"/>
      <c r="X530" s="128"/>
      <c r="Y530" s="128"/>
      <c r="Z530" s="128"/>
      <c r="AA530" s="128"/>
      <c r="AB530" s="128"/>
      <c r="AC530" s="128"/>
    </row>
    <row r="531" spans="1:29" x14ac:dyDescent="0.3">
      <c r="A531" s="128"/>
      <c r="B531" s="128"/>
      <c r="C531" s="128"/>
      <c r="D531" s="128"/>
      <c r="E531" s="128"/>
      <c r="F531" s="128"/>
      <c r="G531" s="128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8"/>
      <c r="T531" s="128"/>
      <c r="U531" s="128"/>
      <c r="V531" s="128"/>
      <c r="W531" s="128"/>
      <c r="X531" s="128"/>
      <c r="Y531" s="128"/>
      <c r="Z531" s="128"/>
      <c r="AA531" s="128"/>
      <c r="AB531" s="128"/>
      <c r="AC531" s="128"/>
    </row>
    <row r="532" spans="1:29" x14ac:dyDescent="0.3">
      <c r="A532" s="128"/>
      <c r="B532" s="128"/>
      <c r="C532" s="128"/>
      <c r="D532" s="128"/>
      <c r="E532" s="128"/>
      <c r="F532" s="128"/>
      <c r="G532" s="128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8"/>
      <c r="T532" s="128"/>
      <c r="U532" s="128"/>
      <c r="V532" s="128"/>
      <c r="W532" s="128"/>
      <c r="X532" s="128"/>
      <c r="Y532" s="128"/>
      <c r="Z532" s="128"/>
      <c r="AA532" s="128"/>
      <c r="AB532" s="128"/>
      <c r="AC532" s="128"/>
    </row>
    <row r="533" spans="1:29" x14ac:dyDescent="0.3">
      <c r="A533" s="128"/>
      <c r="B533" s="128"/>
      <c r="C533" s="128"/>
      <c r="D533" s="128"/>
      <c r="E533" s="128"/>
      <c r="F533" s="128"/>
      <c r="G533" s="128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8"/>
      <c r="T533" s="128"/>
      <c r="U533" s="128"/>
      <c r="V533" s="128"/>
      <c r="W533" s="128"/>
      <c r="X533" s="128"/>
      <c r="Y533" s="128"/>
      <c r="Z533" s="128"/>
      <c r="AA533" s="128"/>
      <c r="AB533" s="128"/>
      <c r="AC533" s="128"/>
    </row>
    <row r="534" spans="1:29" x14ac:dyDescent="0.3">
      <c r="A534" s="128"/>
      <c r="B534" s="128"/>
      <c r="C534" s="128"/>
      <c r="D534" s="128"/>
      <c r="E534" s="128"/>
      <c r="F534" s="128"/>
      <c r="G534" s="128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8"/>
      <c r="T534" s="128"/>
      <c r="U534" s="128"/>
      <c r="V534" s="128"/>
      <c r="W534" s="128"/>
      <c r="X534" s="128"/>
      <c r="Y534" s="128"/>
      <c r="Z534" s="128"/>
      <c r="AA534" s="128"/>
      <c r="AB534" s="128"/>
      <c r="AC534" s="128"/>
    </row>
    <row r="535" spans="1:29" x14ac:dyDescent="0.3">
      <c r="A535" s="128"/>
      <c r="B535" s="128"/>
      <c r="C535" s="128"/>
      <c r="D535" s="128"/>
      <c r="E535" s="128"/>
      <c r="F535" s="128"/>
      <c r="G535" s="128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8"/>
      <c r="T535" s="128"/>
      <c r="U535" s="128"/>
      <c r="V535" s="128"/>
      <c r="W535" s="128"/>
      <c r="X535" s="128"/>
      <c r="Y535" s="128"/>
      <c r="Z535" s="128"/>
      <c r="AA535" s="128"/>
      <c r="AB535" s="128"/>
      <c r="AC535" s="128"/>
    </row>
    <row r="536" spans="1:29" x14ac:dyDescent="0.3">
      <c r="A536" s="128"/>
      <c r="B536" s="128"/>
      <c r="C536" s="128"/>
      <c r="D536" s="128"/>
      <c r="E536" s="128"/>
      <c r="F536" s="128"/>
      <c r="G536" s="128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8"/>
      <c r="T536" s="128"/>
      <c r="U536" s="128"/>
      <c r="V536" s="128"/>
      <c r="W536" s="128"/>
      <c r="X536" s="128"/>
      <c r="Y536" s="128"/>
      <c r="Z536" s="128"/>
      <c r="AA536" s="128"/>
      <c r="AB536" s="128"/>
      <c r="AC536" s="128"/>
    </row>
    <row r="537" spans="1:29" x14ac:dyDescent="0.3">
      <c r="A537" s="128"/>
      <c r="B537" s="128"/>
      <c r="C537" s="128"/>
      <c r="D537" s="128"/>
      <c r="E537" s="128"/>
      <c r="F537" s="128"/>
      <c r="G537" s="128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8"/>
      <c r="T537" s="128"/>
      <c r="U537" s="128"/>
      <c r="V537" s="128"/>
      <c r="W537" s="128"/>
      <c r="X537" s="128"/>
      <c r="Y537" s="128"/>
      <c r="Z537" s="128"/>
      <c r="AA537" s="128"/>
      <c r="AB537" s="128"/>
      <c r="AC537" s="128"/>
    </row>
    <row r="538" spans="1:29" x14ac:dyDescent="0.3">
      <c r="A538" s="128"/>
      <c r="B538" s="128"/>
      <c r="C538" s="128"/>
      <c r="D538" s="128"/>
      <c r="E538" s="128"/>
      <c r="F538" s="128"/>
      <c r="G538" s="128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8"/>
      <c r="T538" s="128"/>
      <c r="U538" s="128"/>
      <c r="V538" s="128"/>
      <c r="W538" s="128"/>
      <c r="X538" s="128"/>
      <c r="Y538" s="128"/>
      <c r="Z538" s="128"/>
      <c r="AA538" s="128"/>
      <c r="AB538" s="128"/>
      <c r="AC538" s="128"/>
    </row>
    <row r="539" spans="1:29" x14ac:dyDescent="0.3">
      <c r="A539" s="128"/>
      <c r="B539" s="128"/>
      <c r="C539" s="128"/>
      <c r="D539" s="128"/>
      <c r="E539" s="128"/>
      <c r="F539" s="128"/>
      <c r="G539" s="128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8"/>
      <c r="T539" s="128"/>
      <c r="U539" s="128"/>
      <c r="V539" s="128"/>
      <c r="W539" s="128"/>
      <c r="X539" s="128"/>
      <c r="Y539" s="128"/>
      <c r="Z539" s="128"/>
      <c r="AA539" s="128"/>
      <c r="AB539" s="128"/>
      <c r="AC539" s="128"/>
    </row>
    <row r="540" spans="1:29" x14ac:dyDescent="0.3">
      <c r="A540" s="128"/>
      <c r="B540" s="128"/>
      <c r="C540" s="128"/>
      <c r="D540" s="128"/>
      <c r="E540" s="128"/>
      <c r="F540" s="128"/>
      <c r="G540" s="128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8"/>
      <c r="T540" s="128"/>
      <c r="U540" s="128"/>
      <c r="V540" s="128"/>
      <c r="W540" s="128"/>
      <c r="X540" s="128"/>
      <c r="Y540" s="128"/>
      <c r="Z540" s="128"/>
      <c r="AA540" s="128"/>
      <c r="AB540" s="128"/>
      <c r="AC540" s="128"/>
    </row>
    <row r="541" spans="1:29" x14ac:dyDescent="0.3">
      <c r="A541" s="128"/>
      <c r="B541" s="128"/>
      <c r="C541" s="128"/>
      <c r="D541" s="128"/>
      <c r="E541" s="128"/>
      <c r="F541" s="128"/>
      <c r="G541" s="128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8"/>
      <c r="T541" s="128"/>
      <c r="U541" s="128"/>
      <c r="V541" s="128"/>
      <c r="W541" s="128"/>
      <c r="X541" s="128"/>
      <c r="Y541" s="128"/>
      <c r="Z541" s="128"/>
      <c r="AA541" s="128"/>
      <c r="AB541" s="128"/>
      <c r="AC541" s="128"/>
    </row>
    <row r="542" spans="1:29" x14ac:dyDescent="0.3">
      <c r="A542" s="128"/>
      <c r="B542" s="128"/>
      <c r="C542" s="128"/>
      <c r="D542" s="128"/>
      <c r="E542" s="128"/>
      <c r="F542" s="128"/>
      <c r="G542" s="128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8"/>
      <c r="T542" s="128"/>
      <c r="U542" s="128"/>
      <c r="V542" s="128"/>
      <c r="W542" s="128"/>
      <c r="X542" s="128"/>
      <c r="Y542" s="128"/>
      <c r="Z542" s="128"/>
      <c r="AA542" s="128"/>
      <c r="AB542" s="128"/>
      <c r="AC542" s="128"/>
    </row>
    <row r="543" spans="1:29" x14ac:dyDescent="0.3">
      <c r="A543" s="128"/>
      <c r="B543" s="128"/>
      <c r="C543" s="128"/>
      <c r="D543" s="128"/>
      <c r="E543" s="128"/>
      <c r="F543" s="128"/>
      <c r="G543" s="128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8"/>
      <c r="T543" s="128"/>
      <c r="U543" s="128"/>
      <c r="V543" s="128"/>
      <c r="W543" s="128"/>
      <c r="X543" s="128"/>
      <c r="Y543" s="128"/>
      <c r="Z543" s="128"/>
      <c r="AA543" s="128"/>
      <c r="AB543" s="128"/>
      <c r="AC543" s="128"/>
    </row>
    <row r="544" spans="1:29" x14ac:dyDescent="0.3">
      <c r="A544" s="128"/>
      <c r="B544" s="128"/>
      <c r="C544" s="128"/>
      <c r="D544" s="128"/>
      <c r="E544" s="128"/>
      <c r="F544" s="128"/>
      <c r="G544" s="128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8"/>
      <c r="T544" s="128"/>
      <c r="U544" s="128"/>
      <c r="V544" s="128"/>
      <c r="W544" s="128"/>
      <c r="X544" s="128"/>
      <c r="Y544" s="128"/>
      <c r="Z544" s="128"/>
      <c r="AA544" s="128"/>
      <c r="AB544" s="128"/>
      <c r="AC544" s="128"/>
    </row>
    <row r="545" spans="1:29" x14ac:dyDescent="0.3">
      <c r="A545" s="128"/>
      <c r="B545" s="128"/>
      <c r="C545" s="128"/>
      <c r="D545" s="128"/>
      <c r="E545" s="128"/>
      <c r="F545" s="128"/>
      <c r="G545" s="128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8"/>
      <c r="T545" s="128"/>
      <c r="U545" s="128"/>
      <c r="V545" s="128"/>
      <c r="W545" s="128"/>
      <c r="X545" s="128"/>
      <c r="Y545" s="128"/>
      <c r="Z545" s="128"/>
      <c r="AA545" s="128"/>
      <c r="AB545" s="128"/>
      <c r="AC545" s="128"/>
    </row>
    <row r="546" spans="1:29" x14ac:dyDescent="0.3">
      <c r="A546" s="128"/>
      <c r="B546" s="128"/>
      <c r="C546" s="128"/>
      <c r="D546" s="128"/>
      <c r="E546" s="128"/>
      <c r="F546" s="128"/>
      <c r="G546" s="128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8"/>
      <c r="T546" s="128"/>
      <c r="U546" s="128"/>
      <c r="V546" s="128"/>
      <c r="W546" s="128"/>
      <c r="X546" s="128"/>
      <c r="Y546" s="128"/>
      <c r="Z546" s="128"/>
      <c r="AA546" s="128"/>
      <c r="AB546" s="128"/>
      <c r="AC546" s="128"/>
    </row>
    <row r="547" spans="1:29" x14ac:dyDescent="0.3">
      <c r="A547" s="128"/>
      <c r="B547" s="128"/>
      <c r="C547" s="128"/>
      <c r="D547" s="128"/>
      <c r="E547" s="128"/>
      <c r="F547" s="128"/>
      <c r="G547" s="128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8"/>
      <c r="T547" s="128"/>
      <c r="U547" s="128"/>
      <c r="V547" s="128"/>
      <c r="W547" s="128"/>
      <c r="X547" s="128"/>
      <c r="Y547" s="128"/>
      <c r="Z547" s="128"/>
      <c r="AA547" s="128"/>
      <c r="AB547" s="128"/>
      <c r="AC547" s="128"/>
    </row>
    <row r="548" spans="1:29" x14ac:dyDescent="0.3">
      <c r="A548" s="128"/>
      <c r="B548" s="128"/>
      <c r="C548" s="128"/>
      <c r="D548" s="128"/>
      <c r="E548" s="128"/>
      <c r="F548" s="128"/>
      <c r="G548" s="128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8"/>
      <c r="T548" s="128"/>
      <c r="U548" s="128"/>
      <c r="V548" s="128"/>
      <c r="W548" s="128"/>
      <c r="X548" s="128"/>
      <c r="Y548" s="128"/>
      <c r="Z548" s="128"/>
      <c r="AA548" s="128"/>
      <c r="AB548" s="128"/>
      <c r="AC548" s="128"/>
    </row>
    <row r="549" spans="1:29" x14ac:dyDescent="0.3">
      <c r="A549" s="128"/>
      <c r="B549" s="128"/>
      <c r="C549" s="128"/>
      <c r="D549" s="128"/>
      <c r="E549" s="128"/>
      <c r="F549" s="128"/>
      <c r="G549" s="128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8"/>
      <c r="T549" s="128"/>
      <c r="U549" s="128"/>
      <c r="V549" s="128"/>
      <c r="W549" s="128"/>
      <c r="X549" s="128"/>
      <c r="Y549" s="128"/>
      <c r="Z549" s="128"/>
      <c r="AA549" s="128"/>
      <c r="AB549" s="128"/>
      <c r="AC549" s="128"/>
    </row>
    <row r="550" spans="1:29" x14ac:dyDescent="0.3">
      <c r="A550" s="128"/>
      <c r="B550" s="128"/>
      <c r="C550" s="128"/>
      <c r="D550" s="128"/>
      <c r="E550" s="128"/>
      <c r="F550" s="128"/>
      <c r="G550" s="128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8"/>
      <c r="T550" s="128"/>
      <c r="U550" s="128"/>
      <c r="V550" s="128"/>
      <c r="W550" s="128"/>
      <c r="X550" s="128"/>
      <c r="Y550" s="128"/>
      <c r="Z550" s="128"/>
      <c r="AA550" s="128"/>
      <c r="AB550" s="128"/>
      <c r="AC550" s="128"/>
    </row>
    <row r="551" spans="1:29" x14ac:dyDescent="0.3">
      <c r="A551" s="128"/>
      <c r="B551" s="128"/>
      <c r="C551" s="128"/>
      <c r="D551" s="128"/>
      <c r="E551" s="128"/>
      <c r="F551" s="128"/>
      <c r="G551" s="128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8"/>
      <c r="T551" s="128"/>
      <c r="U551" s="128"/>
      <c r="V551" s="128"/>
      <c r="W551" s="128"/>
      <c r="X551" s="128"/>
      <c r="Y551" s="128"/>
      <c r="Z551" s="128"/>
      <c r="AA551" s="128"/>
      <c r="AB551" s="128"/>
      <c r="AC551" s="128"/>
    </row>
    <row r="552" spans="1:29" x14ac:dyDescent="0.3">
      <c r="A552" s="128"/>
      <c r="B552" s="128"/>
      <c r="C552" s="128"/>
      <c r="D552" s="128"/>
      <c r="E552" s="128"/>
      <c r="F552" s="128"/>
      <c r="G552" s="128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8"/>
      <c r="T552" s="128"/>
      <c r="U552" s="128"/>
      <c r="V552" s="128"/>
      <c r="W552" s="128"/>
      <c r="X552" s="128"/>
      <c r="Y552" s="128"/>
      <c r="Z552" s="128"/>
      <c r="AA552" s="128"/>
      <c r="AB552" s="128"/>
      <c r="AC552" s="128"/>
    </row>
    <row r="553" spans="1:29" x14ac:dyDescent="0.3">
      <c r="A553" s="128"/>
      <c r="B553" s="128"/>
      <c r="C553" s="128"/>
      <c r="D553" s="128"/>
      <c r="E553" s="128"/>
      <c r="F553" s="128"/>
      <c r="G553" s="128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8"/>
      <c r="T553" s="128"/>
      <c r="U553" s="128"/>
      <c r="V553" s="128"/>
      <c r="W553" s="128"/>
      <c r="X553" s="128"/>
      <c r="Y553" s="128"/>
      <c r="Z553" s="128"/>
      <c r="AA553" s="128"/>
      <c r="AB553" s="128"/>
      <c r="AC553" s="128"/>
    </row>
    <row r="554" spans="1:29" x14ac:dyDescent="0.3">
      <c r="A554" s="128"/>
      <c r="B554" s="128"/>
      <c r="C554" s="128"/>
      <c r="D554" s="128"/>
      <c r="E554" s="128"/>
      <c r="F554" s="128"/>
      <c r="G554" s="128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8"/>
      <c r="T554" s="128"/>
      <c r="U554" s="128"/>
      <c r="V554" s="128"/>
      <c r="W554" s="128"/>
      <c r="X554" s="128"/>
      <c r="Y554" s="128"/>
      <c r="Z554" s="128"/>
      <c r="AA554" s="128"/>
      <c r="AB554" s="128"/>
      <c r="AC554" s="128"/>
    </row>
    <row r="555" spans="1:29" x14ac:dyDescent="0.3">
      <c r="A555" s="128"/>
      <c r="B555" s="128"/>
      <c r="C555" s="128"/>
      <c r="D555" s="128"/>
      <c r="E555" s="128"/>
      <c r="F555" s="128"/>
      <c r="G555" s="128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8"/>
      <c r="T555" s="128"/>
      <c r="U555" s="128"/>
      <c r="V555" s="128"/>
      <c r="W555" s="128"/>
      <c r="X555" s="128"/>
      <c r="Y555" s="128"/>
      <c r="Z555" s="128"/>
      <c r="AA555" s="128"/>
      <c r="AB555" s="128"/>
      <c r="AC555" s="128"/>
    </row>
    <row r="556" spans="1:29" x14ac:dyDescent="0.3">
      <c r="A556" s="128"/>
      <c r="B556" s="128"/>
      <c r="C556" s="128"/>
      <c r="D556" s="128"/>
      <c r="E556" s="128"/>
      <c r="F556" s="128"/>
      <c r="G556" s="128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8"/>
      <c r="T556" s="128"/>
      <c r="U556" s="128"/>
      <c r="V556" s="128"/>
      <c r="W556" s="128"/>
      <c r="X556" s="128"/>
      <c r="Y556" s="128"/>
      <c r="Z556" s="128"/>
      <c r="AA556" s="128"/>
      <c r="AB556" s="128"/>
      <c r="AC556" s="128"/>
    </row>
    <row r="557" spans="1:29" x14ac:dyDescent="0.3">
      <c r="A557" s="128"/>
      <c r="B557" s="128"/>
      <c r="C557" s="128"/>
      <c r="D557" s="128"/>
      <c r="E557" s="128"/>
      <c r="F557" s="128"/>
      <c r="G557" s="128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8"/>
      <c r="T557" s="128"/>
      <c r="U557" s="128"/>
      <c r="V557" s="128"/>
      <c r="W557" s="128"/>
      <c r="X557" s="128"/>
      <c r="Y557" s="128"/>
      <c r="Z557" s="128"/>
      <c r="AA557" s="128"/>
      <c r="AB557" s="128"/>
      <c r="AC557" s="128"/>
    </row>
    <row r="558" spans="1:29" x14ac:dyDescent="0.3">
      <c r="A558" s="128"/>
      <c r="B558" s="128"/>
      <c r="C558" s="128"/>
      <c r="D558" s="128"/>
      <c r="E558" s="128"/>
      <c r="F558" s="128"/>
      <c r="G558" s="128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8"/>
      <c r="T558" s="128"/>
      <c r="U558" s="128"/>
      <c r="V558" s="128"/>
      <c r="W558" s="128"/>
      <c r="X558" s="128"/>
      <c r="Y558" s="128"/>
      <c r="Z558" s="128"/>
      <c r="AA558" s="128"/>
      <c r="AB558" s="128"/>
      <c r="AC558" s="128"/>
    </row>
    <row r="559" spans="1:29" x14ac:dyDescent="0.3">
      <c r="A559" s="128"/>
      <c r="B559" s="128"/>
      <c r="C559" s="128"/>
      <c r="D559" s="128"/>
      <c r="E559" s="128"/>
      <c r="F559" s="128"/>
      <c r="G559" s="128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8"/>
      <c r="T559" s="128"/>
      <c r="U559" s="128"/>
      <c r="V559" s="128"/>
      <c r="W559" s="128"/>
      <c r="X559" s="128"/>
      <c r="Y559" s="128"/>
      <c r="Z559" s="128"/>
      <c r="AA559" s="128"/>
      <c r="AB559" s="128"/>
      <c r="AC559" s="128"/>
    </row>
    <row r="560" spans="1:29" x14ac:dyDescent="0.3">
      <c r="A560" s="128"/>
      <c r="B560" s="128"/>
      <c r="C560" s="128"/>
      <c r="D560" s="128"/>
      <c r="E560" s="128"/>
      <c r="F560" s="128"/>
      <c r="G560" s="128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8"/>
      <c r="T560" s="128"/>
      <c r="U560" s="128"/>
      <c r="V560" s="128"/>
      <c r="W560" s="128"/>
      <c r="X560" s="128"/>
      <c r="Y560" s="128"/>
      <c r="Z560" s="128"/>
      <c r="AA560" s="128"/>
      <c r="AB560" s="128"/>
      <c r="AC560" s="128"/>
    </row>
    <row r="561" spans="1:29" x14ac:dyDescent="0.3">
      <c r="A561" s="128"/>
      <c r="B561" s="128"/>
      <c r="C561" s="128"/>
      <c r="D561" s="128"/>
      <c r="E561" s="128"/>
      <c r="F561" s="128"/>
      <c r="G561" s="128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8"/>
      <c r="T561" s="128"/>
      <c r="U561" s="128"/>
      <c r="V561" s="128"/>
      <c r="W561" s="128"/>
      <c r="X561" s="128"/>
      <c r="Y561" s="128"/>
      <c r="Z561" s="128"/>
      <c r="AA561" s="128"/>
      <c r="AB561" s="128"/>
      <c r="AC561" s="128"/>
    </row>
    <row r="562" spans="1:29" x14ac:dyDescent="0.3">
      <c r="A562" s="128"/>
      <c r="B562" s="128"/>
      <c r="C562" s="128"/>
      <c r="D562" s="128"/>
      <c r="E562" s="128"/>
      <c r="F562" s="128"/>
      <c r="G562" s="128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8"/>
      <c r="T562" s="128"/>
      <c r="U562" s="128"/>
      <c r="V562" s="128"/>
      <c r="W562" s="128"/>
      <c r="X562" s="128"/>
      <c r="Y562" s="128"/>
      <c r="Z562" s="128"/>
      <c r="AA562" s="128"/>
      <c r="AB562" s="128"/>
      <c r="AC562" s="128"/>
    </row>
    <row r="563" spans="1:29" x14ac:dyDescent="0.3">
      <c r="A563" s="128"/>
      <c r="B563" s="128"/>
      <c r="C563" s="128"/>
      <c r="D563" s="128"/>
      <c r="E563" s="128"/>
      <c r="F563" s="128"/>
      <c r="G563" s="128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8"/>
      <c r="T563" s="128"/>
      <c r="U563" s="128"/>
      <c r="V563" s="128"/>
      <c r="W563" s="128"/>
      <c r="X563" s="128"/>
      <c r="Y563" s="128"/>
      <c r="Z563" s="128"/>
      <c r="AA563" s="128"/>
      <c r="AB563" s="128"/>
      <c r="AC563" s="128"/>
    </row>
    <row r="564" spans="1:29" x14ac:dyDescent="0.3">
      <c r="A564" s="128"/>
      <c r="B564" s="128"/>
      <c r="C564" s="128"/>
      <c r="D564" s="128"/>
      <c r="E564" s="128"/>
      <c r="F564" s="128"/>
      <c r="G564" s="128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8"/>
      <c r="T564" s="128"/>
      <c r="U564" s="128"/>
      <c r="V564" s="128"/>
      <c r="W564" s="128"/>
      <c r="X564" s="128"/>
      <c r="Y564" s="128"/>
      <c r="Z564" s="128"/>
      <c r="AA564" s="128"/>
      <c r="AB564" s="128"/>
      <c r="AC564" s="128"/>
    </row>
    <row r="565" spans="1:29" x14ac:dyDescent="0.3">
      <c r="A565" s="128"/>
      <c r="B565" s="128"/>
      <c r="C565" s="128"/>
      <c r="D565" s="128"/>
      <c r="E565" s="128"/>
      <c r="F565" s="128"/>
      <c r="G565" s="128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8"/>
      <c r="T565" s="128"/>
      <c r="U565" s="128"/>
      <c r="V565" s="128"/>
      <c r="W565" s="128"/>
      <c r="X565" s="128"/>
      <c r="Y565" s="128"/>
      <c r="Z565" s="128"/>
      <c r="AA565" s="128"/>
      <c r="AB565" s="128"/>
      <c r="AC565" s="128"/>
    </row>
    <row r="566" spans="1:29" x14ac:dyDescent="0.3">
      <c r="A566" s="128"/>
      <c r="B566" s="128"/>
      <c r="C566" s="128"/>
      <c r="D566" s="128"/>
      <c r="E566" s="128"/>
      <c r="F566" s="128"/>
      <c r="G566" s="128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8"/>
      <c r="T566" s="128"/>
      <c r="U566" s="128"/>
      <c r="V566" s="128"/>
      <c r="W566" s="128"/>
      <c r="X566" s="128"/>
      <c r="Y566" s="128"/>
      <c r="Z566" s="128"/>
      <c r="AA566" s="128"/>
      <c r="AB566" s="128"/>
      <c r="AC566" s="128"/>
    </row>
    <row r="567" spans="1:29" x14ac:dyDescent="0.3">
      <c r="A567" s="128"/>
      <c r="B567" s="128"/>
      <c r="C567" s="128"/>
      <c r="D567" s="128"/>
      <c r="E567" s="128"/>
      <c r="F567" s="128"/>
      <c r="G567" s="128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8"/>
      <c r="T567" s="128"/>
      <c r="U567" s="128"/>
      <c r="V567" s="128"/>
      <c r="W567" s="128"/>
      <c r="X567" s="128"/>
      <c r="Y567" s="128"/>
      <c r="Z567" s="128"/>
      <c r="AA567" s="128"/>
      <c r="AB567" s="128"/>
      <c r="AC567" s="128"/>
    </row>
    <row r="568" spans="1:29" x14ac:dyDescent="0.3">
      <c r="A568" s="128"/>
      <c r="B568" s="128"/>
      <c r="C568" s="128"/>
      <c r="D568" s="128"/>
      <c r="E568" s="128"/>
      <c r="F568" s="128"/>
      <c r="G568" s="128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8"/>
      <c r="T568" s="128"/>
      <c r="U568" s="128"/>
      <c r="V568" s="128"/>
      <c r="W568" s="128"/>
      <c r="X568" s="128"/>
      <c r="Y568" s="128"/>
      <c r="Z568" s="128"/>
      <c r="AA568" s="128"/>
      <c r="AB568" s="128"/>
      <c r="AC568" s="128"/>
    </row>
    <row r="569" spans="1:29" x14ac:dyDescent="0.3">
      <c r="A569" s="128"/>
      <c r="B569" s="128"/>
      <c r="C569" s="128"/>
      <c r="D569" s="128"/>
      <c r="E569" s="128"/>
      <c r="F569" s="128"/>
      <c r="G569" s="128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8"/>
      <c r="T569" s="128"/>
      <c r="U569" s="128"/>
      <c r="V569" s="128"/>
      <c r="W569" s="128"/>
      <c r="X569" s="128"/>
      <c r="Y569" s="128"/>
      <c r="Z569" s="128"/>
      <c r="AA569" s="128"/>
      <c r="AB569" s="128"/>
      <c r="AC569" s="128"/>
    </row>
    <row r="570" spans="1:29" x14ac:dyDescent="0.3">
      <c r="A570" s="128"/>
      <c r="B570" s="128"/>
      <c r="C570" s="128"/>
      <c r="D570" s="128"/>
      <c r="E570" s="128"/>
      <c r="F570" s="128"/>
      <c r="G570" s="128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8"/>
      <c r="T570" s="128"/>
      <c r="U570" s="128"/>
      <c r="V570" s="128"/>
      <c r="W570" s="128"/>
      <c r="X570" s="128"/>
      <c r="Y570" s="128"/>
      <c r="Z570" s="128"/>
      <c r="AA570" s="128"/>
      <c r="AB570" s="128"/>
      <c r="AC570" s="128"/>
    </row>
    <row r="571" spans="1:29" x14ac:dyDescent="0.3">
      <c r="A571" s="128"/>
      <c r="B571" s="128"/>
      <c r="C571" s="128"/>
      <c r="D571" s="128"/>
      <c r="E571" s="128"/>
      <c r="F571" s="128"/>
      <c r="G571" s="128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8"/>
      <c r="T571" s="128"/>
      <c r="U571" s="128"/>
      <c r="V571" s="128"/>
      <c r="W571" s="128"/>
      <c r="X571" s="128"/>
      <c r="Y571" s="128"/>
      <c r="Z571" s="128"/>
      <c r="AA571" s="128"/>
      <c r="AB571" s="128"/>
      <c r="AC571" s="128"/>
    </row>
    <row r="572" spans="1:29" x14ac:dyDescent="0.3">
      <c r="A572" s="128"/>
      <c r="B572" s="128"/>
      <c r="C572" s="128"/>
      <c r="D572" s="128"/>
      <c r="E572" s="128"/>
      <c r="F572" s="128"/>
      <c r="G572" s="128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8"/>
      <c r="T572" s="128"/>
      <c r="U572" s="128"/>
      <c r="V572" s="128"/>
      <c r="W572" s="128"/>
      <c r="X572" s="128"/>
      <c r="Y572" s="128"/>
      <c r="Z572" s="128"/>
      <c r="AA572" s="128"/>
      <c r="AB572" s="128"/>
      <c r="AC572" s="128"/>
    </row>
    <row r="573" spans="1:29" x14ac:dyDescent="0.3">
      <c r="A573" s="128"/>
      <c r="B573" s="128"/>
      <c r="C573" s="128"/>
      <c r="D573" s="128"/>
      <c r="E573" s="128"/>
      <c r="F573" s="128"/>
      <c r="G573" s="128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8"/>
      <c r="T573" s="128"/>
      <c r="U573" s="128"/>
      <c r="V573" s="128"/>
      <c r="W573" s="128"/>
      <c r="X573" s="128"/>
      <c r="Y573" s="128"/>
      <c r="Z573" s="128"/>
      <c r="AA573" s="128"/>
      <c r="AB573" s="128"/>
      <c r="AC573" s="128"/>
    </row>
    <row r="574" spans="1:29" x14ac:dyDescent="0.3">
      <c r="A574" s="128"/>
      <c r="B574" s="128"/>
      <c r="C574" s="128"/>
      <c r="D574" s="128"/>
      <c r="E574" s="128"/>
      <c r="F574" s="128"/>
      <c r="G574" s="128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8"/>
      <c r="T574" s="128"/>
      <c r="U574" s="128"/>
      <c r="V574" s="128"/>
      <c r="W574" s="128"/>
      <c r="X574" s="128"/>
      <c r="Y574" s="128"/>
      <c r="Z574" s="128"/>
      <c r="AA574" s="128"/>
      <c r="AB574" s="128"/>
      <c r="AC574" s="128"/>
    </row>
    <row r="575" spans="1:29" x14ac:dyDescent="0.3">
      <c r="A575" s="128"/>
      <c r="B575" s="128"/>
      <c r="C575" s="128"/>
      <c r="D575" s="128"/>
      <c r="E575" s="128"/>
      <c r="F575" s="128"/>
      <c r="G575" s="128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8"/>
      <c r="T575" s="128"/>
      <c r="U575" s="128"/>
      <c r="V575" s="128"/>
      <c r="W575" s="128"/>
      <c r="X575" s="128"/>
      <c r="Y575" s="128"/>
      <c r="Z575" s="128"/>
      <c r="AA575" s="128"/>
      <c r="AB575" s="128"/>
      <c r="AC575" s="128"/>
    </row>
    <row r="576" spans="1:29" x14ac:dyDescent="0.3">
      <c r="A576" s="128"/>
      <c r="B576" s="128"/>
      <c r="C576" s="128"/>
      <c r="D576" s="128"/>
      <c r="E576" s="128"/>
      <c r="F576" s="128"/>
      <c r="G576" s="128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8"/>
      <c r="T576" s="128"/>
      <c r="U576" s="128"/>
      <c r="V576" s="128"/>
      <c r="W576" s="128"/>
      <c r="X576" s="128"/>
      <c r="Y576" s="128"/>
      <c r="Z576" s="128"/>
      <c r="AA576" s="128"/>
      <c r="AB576" s="128"/>
      <c r="AC576" s="128"/>
    </row>
    <row r="577" spans="1:29" x14ac:dyDescent="0.3">
      <c r="A577" s="128"/>
      <c r="B577" s="128"/>
      <c r="C577" s="128"/>
      <c r="D577" s="128"/>
      <c r="E577" s="128"/>
      <c r="F577" s="128"/>
      <c r="G577" s="128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8"/>
      <c r="T577" s="128"/>
      <c r="U577" s="128"/>
      <c r="V577" s="128"/>
      <c r="W577" s="128"/>
      <c r="X577" s="128"/>
      <c r="Y577" s="128"/>
      <c r="Z577" s="128"/>
      <c r="AA577" s="128"/>
      <c r="AB577" s="128"/>
      <c r="AC577" s="128"/>
    </row>
    <row r="578" spans="1:29" x14ac:dyDescent="0.3">
      <c r="A578" s="128"/>
      <c r="B578" s="128"/>
      <c r="C578" s="128"/>
      <c r="D578" s="128"/>
      <c r="E578" s="128"/>
      <c r="F578" s="128"/>
      <c r="G578" s="128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8"/>
      <c r="T578" s="128"/>
      <c r="U578" s="128"/>
      <c r="V578" s="128"/>
      <c r="W578" s="128"/>
      <c r="X578" s="128"/>
      <c r="Y578" s="128"/>
      <c r="Z578" s="128"/>
      <c r="AA578" s="128"/>
      <c r="AB578" s="128"/>
      <c r="AC578" s="128"/>
    </row>
    <row r="579" spans="1:29" x14ac:dyDescent="0.3">
      <c r="A579" s="128"/>
      <c r="B579" s="128"/>
      <c r="C579" s="128"/>
      <c r="D579" s="128"/>
      <c r="E579" s="128"/>
      <c r="F579" s="128"/>
      <c r="G579" s="128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8"/>
      <c r="T579" s="128"/>
      <c r="U579" s="128"/>
      <c r="V579" s="128"/>
      <c r="W579" s="128"/>
      <c r="X579" s="128"/>
      <c r="Y579" s="128"/>
      <c r="Z579" s="128"/>
      <c r="AA579" s="128"/>
      <c r="AB579" s="128"/>
      <c r="AC579" s="128"/>
    </row>
    <row r="580" spans="1:29" x14ac:dyDescent="0.3">
      <c r="A580" s="128"/>
      <c r="B580" s="128"/>
      <c r="C580" s="128"/>
      <c r="D580" s="128"/>
      <c r="E580" s="128"/>
      <c r="F580" s="128"/>
      <c r="G580" s="128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8"/>
      <c r="T580" s="128"/>
      <c r="U580" s="128"/>
      <c r="V580" s="128"/>
      <c r="W580" s="128"/>
      <c r="X580" s="128"/>
      <c r="Y580" s="128"/>
      <c r="Z580" s="128"/>
      <c r="AA580" s="128"/>
      <c r="AB580" s="128"/>
      <c r="AC580" s="128"/>
    </row>
    <row r="581" spans="1:29" x14ac:dyDescent="0.3">
      <c r="A581" s="128"/>
      <c r="B581" s="128"/>
      <c r="C581" s="128"/>
      <c r="D581" s="128"/>
      <c r="E581" s="128"/>
      <c r="F581" s="128"/>
      <c r="G581" s="128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8"/>
      <c r="T581" s="128"/>
      <c r="U581" s="128"/>
      <c r="V581" s="128"/>
      <c r="W581" s="128"/>
      <c r="X581" s="128"/>
      <c r="Y581" s="128"/>
      <c r="Z581" s="128"/>
      <c r="AA581" s="128"/>
      <c r="AB581" s="128"/>
      <c r="AC581" s="128"/>
    </row>
    <row r="582" spans="1:29" x14ac:dyDescent="0.3">
      <c r="A582" s="128"/>
      <c r="B582" s="128"/>
      <c r="C582" s="128"/>
      <c r="D582" s="128"/>
      <c r="E582" s="128"/>
      <c r="F582" s="128"/>
      <c r="G582" s="128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8"/>
      <c r="T582" s="128"/>
      <c r="U582" s="128"/>
      <c r="V582" s="128"/>
      <c r="W582" s="128"/>
      <c r="X582" s="128"/>
      <c r="Y582" s="128"/>
      <c r="Z582" s="128"/>
      <c r="AA582" s="128"/>
      <c r="AB582" s="128"/>
      <c r="AC582" s="128"/>
    </row>
    <row r="583" spans="1:29" x14ac:dyDescent="0.3">
      <c r="A583" s="128"/>
      <c r="B583" s="128"/>
      <c r="C583" s="128"/>
      <c r="D583" s="128"/>
      <c r="E583" s="128"/>
      <c r="F583" s="128"/>
      <c r="G583" s="128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8"/>
      <c r="T583" s="128"/>
      <c r="U583" s="128"/>
      <c r="V583" s="128"/>
      <c r="W583" s="128"/>
      <c r="X583" s="128"/>
      <c r="Y583" s="128"/>
      <c r="Z583" s="128"/>
      <c r="AA583" s="128"/>
      <c r="AB583" s="128"/>
      <c r="AC583" s="128"/>
    </row>
    <row r="584" spans="1:29" x14ac:dyDescent="0.3">
      <c r="A584" s="128"/>
      <c r="B584" s="128"/>
      <c r="C584" s="128"/>
      <c r="D584" s="128"/>
      <c r="E584" s="128"/>
      <c r="F584" s="128"/>
      <c r="G584" s="128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8"/>
      <c r="T584" s="128"/>
      <c r="U584" s="128"/>
      <c r="V584" s="128"/>
      <c r="W584" s="128"/>
      <c r="X584" s="128"/>
      <c r="Y584" s="128"/>
      <c r="Z584" s="128"/>
      <c r="AA584" s="128"/>
      <c r="AB584" s="128"/>
      <c r="AC584" s="128"/>
    </row>
    <row r="585" spans="1:29" x14ac:dyDescent="0.3">
      <c r="A585" s="128"/>
      <c r="B585" s="128"/>
      <c r="C585" s="128"/>
      <c r="D585" s="128"/>
      <c r="E585" s="128"/>
      <c r="F585" s="128"/>
      <c r="G585" s="128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8"/>
      <c r="T585" s="128"/>
      <c r="U585" s="128"/>
      <c r="V585" s="128"/>
      <c r="W585" s="128"/>
      <c r="X585" s="128"/>
      <c r="Y585" s="128"/>
      <c r="Z585" s="128"/>
      <c r="AA585" s="128"/>
      <c r="AB585" s="128"/>
      <c r="AC585" s="128"/>
    </row>
    <row r="586" spans="1:29" x14ac:dyDescent="0.3">
      <c r="A586" s="128"/>
      <c r="B586" s="128"/>
      <c r="C586" s="128"/>
      <c r="D586" s="128"/>
      <c r="E586" s="128"/>
      <c r="F586" s="128"/>
      <c r="G586" s="128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8"/>
      <c r="T586" s="128"/>
      <c r="U586" s="128"/>
      <c r="V586" s="128"/>
      <c r="W586" s="128"/>
      <c r="X586" s="128"/>
      <c r="Y586" s="128"/>
      <c r="Z586" s="128"/>
      <c r="AA586" s="128"/>
      <c r="AB586" s="128"/>
      <c r="AC586" s="128"/>
    </row>
    <row r="587" spans="1:29" x14ac:dyDescent="0.3">
      <c r="A587" s="128"/>
      <c r="B587" s="128"/>
      <c r="C587" s="128"/>
      <c r="D587" s="128"/>
      <c r="E587" s="128"/>
      <c r="F587" s="128"/>
      <c r="G587" s="128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8"/>
      <c r="T587" s="128"/>
      <c r="U587" s="128"/>
      <c r="V587" s="128"/>
      <c r="W587" s="128"/>
      <c r="X587" s="128"/>
      <c r="Y587" s="128"/>
      <c r="Z587" s="128"/>
      <c r="AA587" s="128"/>
      <c r="AB587" s="128"/>
      <c r="AC587" s="128"/>
    </row>
    <row r="588" spans="1:29" x14ac:dyDescent="0.3">
      <c r="A588" s="128"/>
      <c r="B588" s="128"/>
      <c r="C588" s="128"/>
      <c r="D588" s="128"/>
      <c r="E588" s="128"/>
      <c r="F588" s="128"/>
      <c r="G588" s="128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8"/>
      <c r="T588" s="128"/>
      <c r="U588" s="128"/>
      <c r="V588" s="128"/>
      <c r="W588" s="128"/>
      <c r="X588" s="128"/>
      <c r="Y588" s="128"/>
      <c r="Z588" s="128"/>
      <c r="AA588" s="128"/>
      <c r="AB588" s="128"/>
      <c r="AC588" s="128"/>
    </row>
    <row r="589" spans="1:29" x14ac:dyDescent="0.3">
      <c r="A589" s="128"/>
      <c r="B589" s="128"/>
      <c r="C589" s="128"/>
      <c r="D589" s="128"/>
      <c r="E589" s="128"/>
      <c r="F589" s="128"/>
      <c r="G589" s="128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8"/>
      <c r="T589" s="128"/>
      <c r="U589" s="128"/>
      <c r="V589" s="128"/>
      <c r="W589" s="128"/>
      <c r="X589" s="128"/>
      <c r="Y589" s="128"/>
      <c r="Z589" s="128"/>
      <c r="AA589" s="128"/>
      <c r="AB589" s="128"/>
      <c r="AC589" s="128"/>
    </row>
    <row r="590" spans="1:29" x14ac:dyDescent="0.3">
      <c r="A590" s="128"/>
      <c r="B590" s="128"/>
      <c r="C590" s="128"/>
      <c r="D590" s="128"/>
      <c r="E590" s="128"/>
      <c r="F590" s="128"/>
      <c r="G590" s="128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8"/>
      <c r="T590" s="128"/>
      <c r="U590" s="128"/>
      <c r="V590" s="128"/>
      <c r="W590" s="128"/>
      <c r="X590" s="128"/>
      <c r="Y590" s="128"/>
      <c r="Z590" s="128"/>
      <c r="AA590" s="128"/>
      <c r="AB590" s="128"/>
      <c r="AC590" s="128"/>
    </row>
    <row r="591" spans="1:29" x14ac:dyDescent="0.3">
      <c r="A591" s="128"/>
      <c r="B591" s="128"/>
      <c r="C591" s="128"/>
      <c r="D591" s="128"/>
      <c r="E591" s="128"/>
      <c r="F591" s="128"/>
      <c r="G591" s="128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8"/>
      <c r="T591" s="128"/>
      <c r="U591" s="128"/>
      <c r="V591" s="128"/>
      <c r="W591" s="128"/>
      <c r="X591" s="128"/>
      <c r="Y591" s="128"/>
      <c r="Z591" s="128"/>
      <c r="AA591" s="128"/>
      <c r="AB591" s="128"/>
      <c r="AC591" s="128"/>
    </row>
    <row r="592" spans="1:29" x14ac:dyDescent="0.3">
      <c r="A592" s="128"/>
      <c r="B592" s="128"/>
      <c r="C592" s="128"/>
      <c r="D592" s="128"/>
      <c r="E592" s="128"/>
      <c r="F592" s="128"/>
      <c r="G592" s="128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8"/>
      <c r="T592" s="128"/>
      <c r="U592" s="128"/>
      <c r="V592" s="128"/>
      <c r="W592" s="128"/>
      <c r="X592" s="128"/>
      <c r="Y592" s="128"/>
      <c r="Z592" s="128"/>
      <c r="AA592" s="128"/>
      <c r="AB592" s="128"/>
      <c r="AC592" s="128"/>
    </row>
    <row r="593" spans="1:29" x14ac:dyDescent="0.3">
      <c r="A593" s="128"/>
      <c r="B593" s="128"/>
      <c r="C593" s="128"/>
      <c r="D593" s="128"/>
      <c r="E593" s="128"/>
      <c r="F593" s="128"/>
      <c r="G593" s="128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8"/>
      <c r="T593" s="128"/>
      <c r="U593" s="128"/>
      <c r="V593" s="128"/>
      <c r="W593" s="128"/>
      <c r="X593" s="128"/>
      <c r="Y593" s="128"/>
      <c r="Z593" s="128"/>
      <c r="AA593" s="128"/>
      <c r="AB593" s="128"/>
      <c r="AC593" s="128"/>
    </row>
    <row r="594" spans="1:29" x14ac:dyDescent="0.3">
      <c r="A594" s="128"/>
      <c r="B594" s="128"/>
      <c r="C594" s="128"/>
      <c r="D594" s="128"/>
      <c r="E594" s="128"/>
      <c r="F594" s="128"/>
      <c r="G594" s="128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8"/>
      <c r="T594" s="128"/>
      <c r="U594" s="128"/>
      <c r="V594" s="128"/>
      <c r="W594" s="128"/>
      <c r="X594" s="128"/>
      <c r="Y594" s="128"/>
      <c r="Z594" s="128"/>
      <c r="AA594" s="128"/>
      <c r="AB594" s="128"/>
      <c r="AC594" s="128"/>
    </row>
    <row r="595" spans="1:29" x14ac:dyDescent="0.3">
      <c r="A595" s="128"/>
      <c r="B595" s="128"/>
      <c r="C595" s="128"/>
      <c r="D595" s="128"/>
      <c r="E595" s="128"/>
      <c r="F595" s="128"/>
      <c r="G595" s="128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8"/>
      <c r="T595" s="128"/>
      <c r="U595" s="128"/>
      <c r="V595" s="128"/>
      <c r="W595" s="128"/>
      <c r="X595" s="128"/>
      <c r="Y595" s="128"/>
      <c r="Z595" s="128"/>
      <c r="AA595" s="128"/>
      <c r="AB595" s="128"/>
      <c r="AC595" s="128"/>
    </row>
    <row r="596" spans="1:29" x14ac:dyDescent="0.3">
      <c r="A596" s="128"/>
      <c r="B596" s="128"/>
      <c r="C596" s="128"/>
      <c r="D596" s="128"/>
      <c r="E596" s="128"/>
      <c r="F596" s="128"/>
      <c r="G596" s="128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8"/>
      <c r="T596" s="128"/>
      <c r="U596" s="128"/>
      <c r="V596" s="128"/>
      <c r="W596" s="128"/>
      <c r="X596" s="128"/>
      <c r="Y596" s="128"/>
      <c r="Z596" s="128"/>
      <c r="AA596" s="128"/>
      <c r="AB596" s="128"/>
      <c r="AC596" s="128"/>
    </row>
    <row r="597" spans="1:29" x14ac:dyDescent="0.3">
      <c r="A597" s="128"/>
      <c r="B597" s="128"/>
      <c r="C597" s="128"/>
      <c r="D597" s="128"/>
      <c r="E597" s="128"/>
      <c r="F597" s="128"/>
      <c r="G597" s="128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8"/>
      <c r="T597" s="128"/>
      <c r="U597" s="128"/>
      <c r="V597" s="128"/>
      <c r="W597" s="128"/>
      <c r="X597" s="128"/>
      <c r="Y597" s="128"/>
      <c r="Z597" s="128"/>
      <c r="AA597" s="128"/>
      <c r="AB597" s="128"/>
      <c r="AC597" s="128"/>
    </row>
    <row r="598" spans="1:29" x14ac:dyDescent="0.3">
      <c r="A598" s="128"/>
      <c r="B598" s="128"/>
      <c r="C598" s="128"/>
      <c r="D598" s="128"/>
      <c r="E598" s="128"/>
      <c r="F598" s="128"/>
      <c r="G598" s="128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8"/>
      <c r="T598" s="128"/>
      <c r="U598" s="128"/>
      <c r="V598" s="128"/>
      <c r="W598" s="128"/>
      <c r="X598" s="128"/>
      <c r="Y598" s="128"/>
      <c r="Z598" s="128"/>
      <c r="AA598" s="128"/>
      <c r="AB598" s="128"/>
      <c r="AC598" s="128"/>
    </row>
    <row r="599" spans="1:29" x14ac:dyDescent="0.3">
      <c r="A599" s="128"/>
      <c r="B599" s="128"/>
      <c r="C599" s="128"/>
      <c r="D599" s="128"/>
      <c r="E599" s="128"/>
      <c r="F599" s="128"/>
      <c r="G599" s="128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8"/>
      <c r="T599" s="128"/>
      <c r="U599" s="128"/>
      <c r="V599" s="128"/>
      <c r="W599" s="128"/>
      <c r="X599" s="128"/>
      <c r="Y599" s="128"/>
      <c r="Z599" s="128"/>
      <c r="AA599" s="128"/>
      <c r="AB599" s="128"/>
      <c r="AC599" s="128"/>
    </row>
    <row r="600" spans="1:29" x14ac:dyDescent="0.3">
      <c r="A600" s="128"/>
      <c r="B600" s="128"/>
      <c r="C600" s="128"/>
      <c r="D600" s="128"/>
      <c r="E600" s="128"/>
      <c r="F600" s="128"/>
      <c r="G600" s="128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8"/>
      <c r="T600" s="128"/>
      <c r="U600" s="128"/>
      <c r="V600" s="128"/>
      <c r="W600" s="128"/>
      <c r="X600" s="128"/>
      <c r="Y600" s="128"/>
      <c r="Z600" s="128"/>
      <c r="AA600" s="128"/>
      <c r="AB600" s="128"/>
      <c r="AC600" s="128"/>
    </row>
    <row r="601" spans="1:29" x14ac:dyDescent="0.3">
      <c r="A601" s="128"/>
      <c r="B601" s="128"/>
      <c r="C601" s="128"/>
      <c r="D601" s="128"/>
      <c r="E601" s="128"/>
      <c r="F601" s="128"/>
      <c r="G601" s="128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8"/>
      <c r="T601" s="128"/>
      <c r="U601" s="128"/>
      <c r="V601" s="128"/>
      <c r="W601" s="128"/>
      <c r="X601" s="128"/>
      <c r="Y601" s="128"/>
      <c r="Z601" s="128"/>
      <c r="AA601" s="128"/>
      <c r="AB601" s="128"/>
      <c r="AC601" s="128"/>
    </row>
    <row r="602" spans="1:29" x14ac:dyDescent="0.3">
      <c r="A602" s="128"/>
      <c r="B602" s="128"/>
      <c r="C602" s="128"/>
      <c r="D602" s="128"/>
      <c r="E602" s="128"/>
      <c r="F602" s="128"/>
      <c r="G602" s="128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8"/>
      <c r="T602" s="128"/>
      <c r="U602" s="128"/>
      <c r="V602" s="128"/>
      <c r="W602" s="128"/>
      <c r="X602" s="128"/>
      <c r="Y602" s="128"/>
      <c r="Z602" s="128"/>
      <c r="AA602" s="128"/>
      <c r="AB602" s="128"/>
      <c r="AC602" s="128"/>
    </row>
    <row r="603" spans="1:29" x14ac:dyDescent="0.3">
      <c r="A603" s="128"/>
      <c r="B603" s="128"/>
      <c r="C603" s="128"/>
      <c r="D603" s="128"/>
      <c r="E603" s="128"/>
      <c r="F603" s="128"/>
      <c r="G603" s="128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8"/>
      <c r="T603" s="128"/>
      <c r="U603" s="128"/>
      <c r="V603" s="128"/>
      <c r="W603" s="128"/>
      <c r="X603" s="128"/>
      <c r="Y603" s="128"/>
      <c r="Z603" s="128"/>
      <c r="AA603" s="128"/>
      <c r="AB603" s="128"/>
      <c r="AC603" s="128"/>
    </row>
    <row r="604" spans="1:29" x14ac:dyDescent="0.3">
      <c r="A604" s="128"/>
      <c r="B604" s="128"/>
      <c r="C604" s="128"/>
      <c r="D604" s="128"/>
      <c r="E604" s="128"/>
      <c r="F604" s="128"/>
      <c r="G604" s="128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8"/>
      <c r="T604" s="128"/>
      <c r="U604" s="128"/>
      <c r="V604" s="128"/>
      <c r="W604" s="128"/>
      <c r="X604" s="128"/>
      <c r="Y604" s="128"/>
      <c r="Z604" s="128"/>
      <c r="AA604" s="128"/>
      <c r="AB604" s="128"/>
      <c r="AC604" s="128"/>
    </row>
    <row r="605" spans="1:29" x14ac:dyDescent="0.3">
      <c r="A605" s="128"/>
      <c r="B605" s="128"/>
      <c r="C605" s="128"/>
      <c r="D605" s="128"/>
      <c r="E605" s="128"/>
      <c r="F605" s="128"/>
      <c r="G605" s="128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8"/>
      <c r="T605" s="128"/>
      <c r="U605" s="128"/>
      <c r="V605" s="128"/>
      <c r="W605" s="128"/>
      <c r="X605" s="128"/>
      <c r="Y605" s="128"/>
      <c r="Z605" s="128"/>
      <c r="AA605" s="128"/>
      <c r="AB605" s="128"/>
      <c r="AC605" s="128"/>
    </row>
    <row r="606" spans="1:29" x14ac:dyDescent="0.3">
      <c r="A606" s="128"/>
      <c r="B606" s="128"/>
      <c r="C606" s="128"/>
      <c r="D606" s="128"/>
      <c r="E606" s="128"/>
      <c r="F606" s="128"/>
      <c r="G606" s="128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8"/>
      <c r="T606" s="128"/>
      <c r="U606" s="128"/>
      <c r="V606" s="128"/>
      <c r="W606" s="128"/>
      <c r="X606" s="128"/>
      <c r="Y606" s="128"/>
      <c r="Z606" s="128"/>
      <c r="AA606" s="128"/>
      <c r="AB606" s="128"/>
      <c r="AC606" s="128"/>
    </row>
    <row r="607" spans="1:29" x14ac:dyDescent="0.3">
      <c r="A607" s="128"/>
      <c r="B607" s="128"/>
      <c r="C607" s="128"/>
      <c r="D607" s="128"/>
      <c r="E607" s="128"/>
      <c r="F607" s="128"/>
      <c r="G607" s="128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8"/>
      <c r="T607" s="128"/>
      <c r="U607" s="128"/>
      <c r="V607" s="128"/>
      <c r="W607" s="128"/>
      <c r="X607" s="128"/>
      <c r="Y607" s="128"/>
      <c r="Z607" s="128"/>
      <c r="AA607" s="128"/>
      <c r="AB607" s="128"/>
      <c r="AC607" s="128"/>
    </row>
    <row r="608" spans="1:29" x14ac:dyDescent="0.3">
      <c r="A608" s="128"/>
      <c r="B608" s="128"/>
      <c r="C608" s="128"/>
      <c r="D608" s="128"/>
      <c r="E608" s="128"/>
      <c r="F608" s="128"/>
      <c r="G608" s="128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8"/>
      <c r="T608" s="128"/>
      <c r="U608" s="128"/>
      <c r="V608" s="128"/>
      <c r="W608" s="128"/>
      <c r="X608" s="128"/>
      <c r="Y608" s="128"/>
      <c r="Z608" s="128"/>
      <c r="AA608" s="128"/>
      <c r="AB608" s="128"/>
      <c r="AC608" s="128"/>
    </row>
    <row r="609" spans="1:29" x14ac:dyDescent="0.3">
      <c r="A609" s="128"/>
      <c r="B609" s="128"/>
      <c r="C609" s="128"/>
      <c r="D609" s="128"/>
      <c r="E609" s="128"/>
      <c r="F609" s="128"/>
      <c r="G609" s="128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8"/>
      <c r="T609" s="128"/>
      <c r="U609" s="128"/>
      <c r="V609" s="128"/>
      <c r="W609" s="128"/>
      <c r="X609" s="128"/>
      <c r="Y609" s="128"/>
      <c r="Z609" s="128"/>
      <c r="AA609" s="128"/>
      <c r="AB609" s="128"/>
      <c r="AC609" s="128"/>
    </row>
    <row r="610" spans="1:29" x14ac:dyDescent="0.3">
      <c r="A610" s="128"/>
      <c r="B610" s="128"/>
      <c r="C610" s="128"/>
      <c r="D610" s="128"/>
      <c r="E610" s="128"/>
      <c r="F610" s="128"/>
      <c r="G610" s="128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8"/>
      <c r="T610" s="128"/>
      <c r="U610" s="128"/>
      <c r="V610" s="128"/>
      <c r="W610" s="128"/>
      <c r="X610" s="128"/>
      <c r="Y610" s="128"/>
      <c r="Z610" s="128"/>
      <c r="AA610" s="128"/>
      <c r="AB610" s="128"/>
      <c r="AC610" s="128"/>
    </row>
    <row r="611" spans="1:29" x14ac:dyDescent="0.3">
      <c r="A611" s="128"/>
      <c r="B611" s="128"/>
      <c r="C611" s="128"/>
      <c r="D611" s="128"/>
      <c r="E611" s="128"/>
      <c r="F611" s="128"/>
      <c r="G611" s="128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8"/>
      <c r="T611" s="128"/>
      <c r="U611" s="128"/>
      <c r="V611" s="128"/>
      <c r="W611" s="128"/>
      <c r="X611" s="128"/>
      <c r="Y611" s="128"/>
      <c r="Z611" s="128"/>
      <c r="AA611" s="128"/>
      <c r="AB611" s="128"/>
      <c r="AC611" s="128"/>
    </row>
    <row r="612" spans="1:29" x14ac:dyDescent="0.3">
      <c r="A612" s="128"/>
      <c r="B612" s="128"/>
      <c r="C612" s="128"/>
      <c r="D612" s="128"/>
      <c r="E612" s="128"/>
      <c r="F612" s="128"/>
      <c r="G612" s="128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8"/>
      <c r="T612" s="128"/>
      <c r="U612" s="128"/>
      <c r="V612" s="128"/>
      <c r="W612" s="128"/>
      <c r="X612" s="128"/>
      <c r="Y612" s="128"/>
      <c r="Z612" s="128"/>
      <c r="AA612" s="128"/>
      <c r="AB612" s="128"/>
      <c r="AC612" s="128"/>
    </row>
    <row r="613" spans="1:29" x14ac:dyDescent="0.3">
      <c r="A613" s="128"/>
      <c r="B613" s="128"/>
      <c r="C613" s="128"/>
      <c r="D613" s="128"/>
      <c r="E613" s="128"/>
      <c r="F613" s="128"/>
      <c r="G613" s="128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8"/>
      <c r="T613" s="128"/>
      <c r="U613" s="128"/>
      <c r="V613" s="128"/>
      <c r="W613" s="128"/>
      <c r="X613" s="128"/>
      <c r="Y613" s="128"/>
      <c r="Z613" s="128"/>
      <c r="AA613" s="128"/>
      <c r="AB613" s="128"/>
      <c r="AC613" s="128"/>
    </row>
    <row r="614" spans="1:29" x14ac:dyDescent="0.3">
      <c r="A614" s="128"/>
      <c r="B614" s="128"/>
      <c r="C614" s="128"/>
      <c r="D614" s="128"/>
      <c r="E614" s="128"/>
      <c r="F614" s="128"/>
      <c r="G614" s="128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8"/>
      <c r="T614" s="128"/>
      <c r="U614" s="128"/>
      <c r="V614" s="128"/>
      <c r="W614" s="128"/>
      <c r="X614" s="128"/>
      <c r="Y614" s="128"/>
      <c r="Z614" s="128"/>
      <c r="AA614" s="128"/>
      <c r="AB614" s="128"/>
      <c r="AC614" s="128"/>
    </row>
    <row r="615" spans="1:29" x14ac:dyDescent="0.3">
      <c r="A615" s="128"/>
      <c r="B615" s="128"/>
      <c r="C615" s="128"/>
      <c r="D615" s="128"/>
      <c r="E615" s="128"/>
      <c r="F615" s="128"/>
      <c r="G615" s="128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8"/>
      <c r="T615" s="128"/>
      <c r="U615" s="128"/>
      <c r="V615" s="128"/>
      <c r="W615" s="128"/>
      <c r="X615" s="128"/>
      <c r="Y615" s="128"/>
      <c r="Z615" s="128"/>
      <c r="AA615" s="128"/>
      <c r="AB615" s="128"/>
      <c r="AC615" s="128"/>
    </row>
    <row r="616" spans="1:29" x14ac:dyDescent="0.3">
      <c r="A616" s="128"/>
      <c r="B616" s="128"/>
      <c r="C616" s="128"/>
      <c r="D616" s="128"/>
      <c r="E616" s="128"/>
      <c r="F616" s="128"/>
      <c r="G616" s="128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8"/>
      <c r="T616" s="128"/>
      <c r="U616" s="128"/>
      <c r="V616" s="128"/>
      <c r="W616" s="128"/>
      <c r="X616" s="128"/>
      <c r="Y616" s="128"/>
      <c r="Z616" s="128"/>
      <c r="AA616" s="128"/>
      <c r="AB616" s="128"/>
      <c r="AC616" s="128"/>
    </row>
    <row r="617" spans="1:29" x14ac:dyDescent="0.3">
      <c r="A617" s="128"/>
      <c r="B617" s="128"/>
      <c r="C617" s="128"/>
      <c r="D617" s="128"/>
      <c r="E617" s="128"/>
      <c r="F617" s="128"/>
      <c r="G617" s="128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8"/>
      <c r="T617" s="128"/>
      <c r="U617" s="128"/>
      <c r="V617" s="128"/>
      <c r="W617" s="128"/>
      <c r="X617" s="128"/>
      <c r="Y617" s="128"/>
      <c r="Z617" s="128"/>
      <c r="AA617" s="128"/>
      <c r="AB617" s="128"/>
      <c r="AC617" s="128"/>
    </row>
    <row r="618" spans="1:29" x14ac:dyDescent="0.3">
      <c r="A618" s="128"/>
      <c r="B618" s="128"/>
      <c r="C618" s="128"/>
      <c r="D618" s="128"/>
      <c r="E618" s="128"/>
      <c r="F618" s="128"/>
      <c r="G618" s="128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8"/>
      <c r="T618" s="128"/>
      <c r="U618" s="128"/>
      <c r="V618" s="128"/>
      <c r="W618" s="128"/>
      <c r="X618" s="128"/>
      <c r="Y618" s="128"/>
      <c r="Z618" s="128"/>
      <c r="AA618" s="128"/>
      <c r="AB618" s="128"/>
      <c r="AC618" s="128"/>
    </row>
    <row r="619" spans="1:29" x14ac:dyDescent="0.3">
      <c r="A619" s="128"/>
      <c r="B619" s="128"/>
      <c r="C619" s="128"/>
      <c r="D619" s="128"/>
      <c r="E619" s="128"/>
      <c r="F619" s="128"/>
      <c r="G619" s="128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8"/>
      <c r="T619" s="128"/>
      <c r="U619" s="128"/>
      <c r="V619" s="128"/>
      <c r="W619" s="128"/>
      <c r="X619" s="128"/>
      <c r="Y619" s="128"/>
      <c r="Z619" s="128"/>
      <c r="AA619" s="128"/>
      <c r="AB619" s="128"/>
      <c r="AC619" s="128"/>
    </row>
    <row r="620" spans="1:29" x14ac:dyDescent="0.3">
      <c r="A620" s="128"/>
      <c r="B620" s="128"/>
      <c r="C620" s="128"/>
      <c r="D620" s="128"/>
      <c r="E620" s="128"/>
      <c r="F620" s="128"/>
      <c r="G620" s="128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8"/>
      <c r="T620" s="128"/>
      <c r="U620" s="128"/>
      <c r="V620" s="128"/>
      <c r="W620" s="128"/>
      <c r="X620" s="128"/>
      <c r="Y620" s="128"/>
      <c r="Z620" s="128"/>
      <c r="AA620" s="128"/>
      <c r="AB620" s="128"/>
      <c r="AC620" s="128"/>
    </row>
    <row r="621" spans="1:29" x14ac:dyDescent="0.3">
      <c r="A621" s="128"/>
      <c r="B621" s="128"/>
      <c r="C621" s="128"/>
      <c r="D621" s="128"/>
      <c r="E621" s="128"/>
      <c r="F621" s="128"/>
      <c r="G621" s="128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8"/>
      <c r="T621" s="128"/>
      <c r="U621" s="128"/>
      <c r="V621" s="128"/>
      <c r="W621" s="128"/>
      <c r="X621" s="128"/>
      <c r="Y621" s="128"/>
      <c r="Z621" s="128"/>
      <c r="AA621" s="128"/>
      <c r="AB621" s="128"/>
      <c r="AC621" s="128"/>
    </row>
    <row r="622" spans="1:29" x14ac:dyDescent="0.3">
      <c r="A622" s="128"/>
      <c r="B622" s="128"/>
      <c r="C622" s="128"/>
      <c r="D622" s="128"/>
      <c r="E622" s="128"/>
      <c r="F622" s="128"/>
      <c r="G622" s="128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8"/>
      <c r="T622" s="128"/>
      <c r="U622" s="128"/>
      <c r="V622" s="128"/>
      <c r="W622" s="128"/>
      <c r="X622" s="128"/>
      <c r="Y622" s="128"/>
      <c r="Z622" s="128"/>
      <c r="AA622" s="128"/>
      <c r="AB622" s="128"/>
      <c r="AC622" s="128"/>
    </row>
    <row r="623" spans="1:29" x14ac:dyDescent="0.3">
      <c r="A623" s="128"/>
      <c r="B623" s="128"/>
      <c r="C623" s="128"/>
      <c r="D623" s="128"/>
      <c r="E623" s="128"/>
      <c r="F623" s="128"/>
      <c r="G623" s="128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8"/>
      <c r="T623" s="128"/>
      <c r="U623" s="128"/>
      <c r="V623" s="128"/>
      <c r="W623" s="128"/>
      <c r="X623" s="128"/>
      <c r="Y623" s="128"/>
      <c r="Z623" s="128"/>
      <c r="AA623" s="128"/>
      <c r="AB623" s="128"/>
      <c r="AC623" s="128"/>
    </row>
    <row r="624" spans="1:29" x14ac:dyDescent="0.3">
      <c r="A624" s="128"/>
      <c r="B624" s="128"/>
      <c r="C624" s="128"/>
      <c r="D624" s="128"/>
      <c r="E624" s="128"/>
      <c r="F624" s="128"/>
      <c r="G624" s="128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8"/>
      <c r="T624" s="128"/>
      <c r="U624" s="128"/>
      <c r="V624" s="128"/>
      <c r="W624" s="128"/>
      <c r="X624" s="128"/>
      <c r="Y624" s="128"/>
      <c r="Z624" s="128"/>
      <c r="AA624" s="128"/>
      <c r="AB624" s="128"/>
      <c r="AC624" s="128"/>
    </row>
    <row r="625" spans="1:29" x14ac:dyDescent="0.3">
      <c r="A625" s="128"/>
      <c r="B625" s="128"/>
      <c r="C625" s="128"/>
      <c r="D625" s="128"/>
      <c r="E625" s="128"/>
      <c r="F625" s="128"/>
      <c r="G625" s="128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8"/>
      <c r="T625" s="128"/>
      <c r="U625" s="128"/>
      <c r="V625" s="128"/>
      <c r="W625" s="128"/>
      <c r="X625" s="128"/>
      <c r="Y625" s="128"/>
      <c r="Z625" s="128"/>
      <c r="AA625" s="128"/>
      <c r="AB625" s="128"/>
      <c r="AC625" s="128"/>
    </row>
    <row r="626" spans="1:29" x14ac:dyDescent="0.3">
      <c r="A626" s="128"/>
      <c r="B626" s="128"/>
      <c r="C626" s="128"/>
      <c r="D626" s="128"/>
      <c r="E626" s="128"/>
      <c r="F626" s="128"/>
      <c r="G626" s="128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8"/>
      <c r="T626" s="128"/>
      <c r="U626" s="128"/>
      <c r="V626" s="128"/>
      <c r="W626" s="128"/>
      <c r="X626" s="128"/>
      <c r="Y626" s="128"/>
      <c r="Z626" s="128"/>
      <c r="AA626" s="128"/>
      <c r="AB626" s="128"/>
      <c r="AC626" s="128"/>
    </row>
    <row r="627" spans="1:29" x14ac:dyDescent="0.3">
      <c r="A627" s="128"/>
      <c r="B627" s="128"/>
      <c r="C627" s="128"/>
      <c r="D627" s="128"/>
      <c r="E627" s="128"/>
      <c r="F627" s="128"/>
      <c r="G627" s="128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8"/>
      <c r="T627" s="128"/>
      <c r="U627" s="128"/>
      <c r="V627" s="128"/>
      <c r="W627" s="128"/>
      <c r="X627" s="128"/>
      <c r="Y627" s="128"/>
      <c r="Z627" s="128"/>
      <c r="AA627" s="128"/>
      <c r="AB627" s="128"/>
      <c r="AC627" s="128"/>
    </row>
    <row r="628" spans="1:29" x14ac:dyDescent="0.3">
      <c r="A628" s="128"/>
      <c r="B628" s="128"/>
      <c r="C628" s="128"/>
      <c r="D628" s="128"/>
      <c r="E628" s="128"/>
      <c r="F628" s="128"/>
      <c r="G628" s="128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8"/>
      <c r="T628" s="128"/>
      <c r="U628" s="128"/>
      <c r="V628" s="128"/>
      <c r="W628" s="128"/>
      <c r="X628" s="128"/>
      <c r="Y628" s="128"/>
      <c r="Z628" s="128"/>
      <c r="AA628" s="128"/>
      <c r="AB628" s="128"/>
      <c r="AC628" s="128"/>
    </row>
    <row r="629" spans="1:29" x14ac:dyDescent="0.3">
      <c r="A629" s="128"/>
      <c r="B629" s="128"/>
      <c r="C629" s="128"/>
      <c r="D629" s="128"/>
      <c r="E629" s="128"/>
      <c r="F629" s="128"/>
      <c r="G629" s="128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8"/>
      <c r="T629" s="128"/>
      <c r="U629" s="128"/>
      <c r="V629" s="128"/>
      <c r="W629" s="128"/>
      <c r="X629" s="128"/>
      <c r="Y629" s="128"/>
      <c r="Z629" s="128"/>
      <c r="AA629" s="128"/>
      <c r="AB629" s="128"/>
      <c r="AC629" s="128"/>
    </row>
    <row r="630" spans="1:29" x14ac:dyDescent="0.3">
      <c r="A630" s="128"/>
      <c r="B630" s="128"/>
      <c r="C630" s="128"/>
      <c r="D630" s="128"/>
      <c r="E630" s="128"/>
      <c r="F630" s="128"/>
      <c r="G630" s="128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8"/>
      <c r="T630" s="128"/>
      <c r="U630" s="128"/>
      <c r="V630" s="128"/>
      <c r="W630" s="128"/>
      <c r="X630" s="128"/>
      <c r="Y630" s="128"/>
      <c r="Z630" s="128"/>
      <c r="AA630" s="128"/>
      <c r="AB630" s="128"/>
      <c r="AC630" s="128"/>
    </row>
    <row r="631" spans="1:29" x14ac:dyDescent="0.3">
      <c r="A631" s="128"/>
      <c r="B631" s="128"/>
      <c r="C631" s="128"/>
      <c r="D631" s="128"/>
      <c r="E631" s="128"/>
      <c r="F631" s="128"/>
      <c r="G631" s="128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8"/>
      <c r="T631" s="128"/>
      <c r="U631" s="128"/>
      <c r="V631" s="128"/>
      <c r="W631" s="128"/>
      <c r="X631" s="128"/>
      <c r="Y631" s="128"/>
      <c r="Z631" s="128"/>
      <c r="AA631" s="128"/>
      <c r="AB631" s="128"/>
      <c r="AC631" s="128"/>
    </row>
    <row r="632" spans="1:29" x14ac:dyDescent="0.3">
      <c r="A632" s="128"/>
      <c r="B632" s="128"/>
      <c r="C632" s="128"/>
      <c r="D632" s="128"/>
      <c r="E632" s="128"/>
      <c r="F632" s="128"/>
      <c r="G632" s="128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8"/>
      <c r="T632" s="128"/>
      <c r="U632" s="128"/>
      <c r="V632" s="128"/>
      <c r="W632" s="128"/>
      <c r="X632" s="128"/>
      <c r="Y632" s="128"/>
      <c r="Z632" s="128"/>
      <c r="AA632" s="128"/>
      <c r="AB632" s="128"/>
      <c r="AC632" s="128"/>
    </row>
    <row r="633" spans="1:29" x14ac:dyDescent="0.3">
      <c r="A633" s="128"/>
      <c r="B633" s="128"/>
      <c r="C633" s="128"/>
      <c r="D633" s="128"/>
      <c r="E633" s="128"/>
      <c r="F633" s="128"/>
      <c r="G633" s="128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8"/>
      <c r="T633" s="128"/>
      <c r="U633" s="128"/>
      <c r="V633" s="128"/>
      <c r="W633" s="128"/>
      <c r="X633" s="128"/>
      <c r="Y633" s="128"/>
      <c r="Z633" s="128"/>
      <c r="AA633" s="128"/>
      <c r="AB633" s="128"/>
      <c r="AC633" s="128"/>
    </row>
    <row r="634" spans="1:29" x14ac:dyDescent="0.3">
      <c r="A634" s="128"/>
      <c r="B634" s="128"/>
      <c r="C634" s="128"/>
      <c r="D634" s="128"/>
      <c r="E634" s="128"/>
      <c r="F634" s="128"/>
      <c r="G634" s="128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8"/>
      <c r="T634" s="128"/>
      <c r="U634" s="128"/>
      <c r="V634" s="128"/>
      <c r="W634" s="128"/>
      <c r="X634" s="128"/>
      <c r="Y634" s="128"/>
      <c r="Z634" s="128"/>
      <c r="AA634" s="128"/>
      <c r="AB634" s="128"/>
      <c r="AC634" s="128"/>
    </row>
    <row r="635" spans="1:29" x14ac:dyDescent="0.3">
      <c r="A635" s="128"/>
      <c r="B635" s="128"/>
      <c r="C635" s="128"/>
      <c r="D635" s="128"/>
      <c r="E635" s="128"/>
      <c r="F635" s="128"/>
      <c r="G635" s="128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8"/>
      <c r="T635" s="128"/>
      <c r="U635" s="128"/>
      <c r="V635" s="128"/>
      <c r="W635" s="128"/>
      <c r="X635" s="128"/>
      <c r="Y635" s="128"/>
      <c r="Z635" s="128"/>
      <c r="AA635" s="128"/>
      <c r="AB635" s="128"/>
      <c r="AC635" s="128"/>
    </row>
    <row r="636" spans="1:29" x14ac:dyDescent="0.3">
      <c r="A636" s="128"/>
      <c r="B636" s="128"/>
      <c r="C636" s="128"/>
      <c r="D636" s="128"/>
      <c r="E636" s="128"/>
      <c r="F636" s="128"/>
      <c r="G636" s="128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8"/>
      <c r="T636" s="128"/>
      <c r="U636" s="128"/>
      <c r="V636" s="128"/>
      <c r="W636" s="128"/>
      <c r="X636" s="128"/>
      <c r="Y636" s="128"/>
      <c r="Z636" s="128"/>
      <c r="AA636" s="128"/>
      <c r="AB636" s="128"/>
      <c r="AC636" s="128"/>
    </row>
    <row r="637" spans="1:29" x14ac:dyDescent="0.3">
      <c r="A637" s="128"/>
      <c r="B637" s="128"/>
      <c r="C637" s="128"/>
      <c r="D637" s="128"/>
      <c r="E637" s="128"/>
      <c r="F637" s="128"/>
      <c r="G637" s="128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8"/>
      <c r="T637" s="128"/>
      <c r="U637" s="128"/>
      <c r="V637" s="128"/>
      <c r="W637" s="128"/>
      <c r="X637" s="128"/>
      <c r="Y637" s="128"/>
      <c r="Z637" s="128"/>
      <c r="AA637" s="128"/>
      <c r="AB637" s="128"/>
      <c r="AC637" s="128"/>
    </row>
    <row r="638" spans="1:29" x14ac:dyDescent="0.3">
      <c r="A638" s="128"/>
      <c r="B638" s="128"/>
      <c r="C638" s="128"/>
      <c r="D638" s="128"/>
      <c r="E638" s="128"/>
      <c r="F638" s="128"/>
      <c r="G638" s="128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8"/>
      <c r="T638" s="128"/>
      <c r="U638" s="128"/>
      <c r="V638" s="128"/>
      <c r="W638" s="128"/>
      <c r="X638" s="128"/>
      <c r="Y638" s="128"/>
      <c r="Z638" s="128"/>
      <c r="AA638" s="128"/>
      <c r="AB638" s="128"/>
      <c r="AC638" s="128"/>
    </row>
    <row r="639" spans="1:29" x14ac:dyDescent="0.3">
      <c r="A639" s="128"/>
      <c r="B639" s="128"/>
      <c r="C639" s="128"/>
      <c r="D639" s="128"/>
      <c r="E639" s="128"/>
      <c r="F639" s="128"/>
      <c r="G639" s="128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8"/>
      <c r="T639" s="128"/>
      <c r="U639" s="128"/>
      <c r="V639" s="128"/>
      <c r="W639" s="128"/>
      <c r="X639" s="128"/>
      <c r="Y639" s="128"/>
      <c r="Z639" s="128"/>
      <c r="AA639" s="128"/>
      <c r="AB639" s="128"/>
      <c r="AC639" s="128"/>
    </row>
    <row r="640" spans="1:29" x14ac:dyDescent="0.3">
      <c r="A640" s="128"/>
      <c r="B640" s="128"/>
      <c r="C640" s="128"/>
      <c r="D640" s="128"/>
      <c r="E640" s="128"/>
      <c r="F640" s="128"/>
      <c r="G640" s="128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8"/>
      <c r="T640" s="128"/>
      <c r="U640" s="128"/>
      <c r="V640" s="128"/>
      <c r="W640" s="128"/>
      <c r="X640" s="128"/>
      <c r="Y640" s="128"/>
      <c r="Z640" s="128"/>
      <c r="AA640" s="128"/>
      <c r="AB640" s="128"/>
      <c r="AC640" s="128"/>
    </row>
    <row r="641" spans="1:29" x14ac:dyDescent="0.3">
      <c r="A641" s="128"/>
      <c r="B641" s="128"/>
      <c r="C641" s="128"/>
      <c r="D641" s="128"/>
      <c r="E641" s="128"/>
      <c r="F641" s="128"/>
      <c r="G641" s="128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8"/>
      <c r="T641" s="128"/>
      <c r="U641" s="128"/>
      <c r="V641" s="128"/>
      <c r="W641" s="128"/>
      <c r="X641" s="128"/>
      <c r="Y641" s="128"/>
      <c r="Z641" s="128"/>
      <c r="AA641" s="128"/>
      <c r="AB641" s="128"/>
      <c r="AC641" s="128"/>
    </row>
    <row r="642" spans="1:29" x14ac:dyDescent="0.3">
      <c r="A642" s="128"/>
      <c r="B642" s="128"/>
      <c r="C642" s="128"/>
      <c r="D642" s="128"/>
      <c r="E642" s="128"/>
      <c r="F642" s="128"/>
      <c r="G642" s="128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8"/>
      <c r="T642" s="128"/>
      <c r="U642" s="128"/>
      <c r="V642" s="128"/>
      <c r="W642" s="128"/>
      <c r="X642" s="128"/>
      <c r="Y642" s="128"/>
      <c r="Z642" s="128"/>
      <c r="AA642" s="128"/>
      <c r="AB642" s="128"/>
      <c r="AC642" s="128"/>
    </row>
    <row r="643" spans="1:29" x14ac:dyDescent="0.3">
      <c r="A643" s="128"/>
      <c r="B643" s="128"/>
      <c r="C643" s="128"/>
      <c r="D643" s="128"/>
      <c r="E643" s="128"/>
      <c r="F643" s="128"/>
      <c r="G643" s="128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8"/>
      <c r="T643" s="128"/>
      <c r="U643" s="128"/>
      <c r="V643" s="128"/>
      <c r="W643" s="128"/>
      <c r="X643" s="128"/>
      <c r="Y643" s="128"/>
      <c r="Z643" s="128"/>
      <c r="AA643" s="128"/>
      <c r="AB643" s="128"/>
      <c r="AC643" s="128"/>
    </row>
    <row r="644" spans="1:29" x14ac:dyDescent="0.3">
      <c r="A644" s="128"/>
      <c r="B644" s="128"/>
      <c r="C644" s="128"/>
      <c r="D644" s="128"/>
      <c r="E644" s="128"/>
      <c r="F644" s="128"/>
      <c r="G644" s="128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8"/>
      <c r="T644" s="128"/>
      <c r="U644" s="128"/>
      <c r="V644" s="128"/>
      <c r="W644" s="128"/>
      <c r="X644" s="128"/>
      <c r="Y644" s="128"/>
      <c r="Z644" s="128"/>
      <c r="AA644" s="128"/>
      <c r="AB644" s="128"/>
      <c r="AC644" s="128"/>
    </row>
    <row r="645" spans="1:29" x14ac:dyDescent="0.3">
      <c r="A645" s="128"/>
      <c r="B645" s="128"/>
      <c r="C645" s="128"/>
      <c r="D645" s="128"/>
      <c r="E645" s="128"/>
      <c r="F645" s="128"/>
      <c r="G645" s="128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8"/>
      <c r="T645" s="128"/>
      <c r="U645" s="128"/>
      <c r="V645" s="128"/>
      <c r="W645" s="128"/>
      <c r="X645" s="128"/>
      <c r="Y645" s="128"/>
      <c r="Z645" s="128"/>
      <c r="AA645" s="128"/>
      <c r="AB645" s="128"/>
      <c r="AC645" s="128"/>
    </row>
    <row r="646" spans="1:29" x14ac:dyDescent="0.3">
      <c r="A646" s="128"/>
      <c r="B646" s="128"/>
      <c r="C646" s="128"/>
      <c r="D646" s="128"/>
      <c r="E646" s="128"/>
      <c r="F646" s="128"/>
      <c r="G646" s="128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8"/>
      <c r="T646" s="128"/>
      <c r="U646" s="128"/>
      <c r="V646" s="128"/>
      <c r="W646" s="128"/>
      <c r="X646" s="128"/>
      <c r="Y646" s="128"/>
      <c r="Z646" s="128"/>
      <c r="AA646" s="128"/>
      <c r="AB646" s="128"/>
      <c r="AC646" s="128"/>
    </row>
    <row r="647" spans="1:29" x14ac:dyDescent="0.3">
      <c r="A647" s="128"/>
      <c r="B647" s="128"/>
      <c r="C647" s="128"/>
      <c r="D647" s="128"/>
      <c r="E647" s="128"/>
      <c r="F647" s="128"/>
      <c r="G647" s="128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8"/>
      <c r="T647" s="128"/>
      <c r="U647" s="128"/>
      <c r="V647" s="128"/>
      <c r="W647" s="128"/>
      <c r="X647" s="128"/>
      <c r="Y647" s="128"/>
      <c r="Z647" s="128"/>
      <c r="AA647" s="128"/>
      <c r="AB647" s="128"/>
      <c r="AC647" s="128"/>
    </row>
    <row r="648" spans="1:29" x14ac:dyDescent="0.3">
      <c r="A648" s="128"/>
      <c r="B648" s="128"/>
      <c r="C648" s="128"/>
      <c r="D648" s="128"/>
      <c r="E648" s="128"/>
      <c r="F648" s="128"/>
      <c r="G648" s="128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8"/>
      <c r="T648" s="128"/>
      <c r="U648" s="128"/>
      <c r="V648" s="128"/>
      <c r="W648" s="128"/>
      <c r="X648" s="128"/>
      <c r="Y648" s="128"/>
      <c r="Z648" s="128"/>
      <c r="AA648" s="128"/>
      <c r="AB648" s="128"/>
      <c r="AC648" s="128"/>
    </row>
    <row r="649" spans="1:29" x14ac:dyDescent="0.3">
      <c r="A649" s="128"/>
      <c r="B649" s="128"/>
      <c r="C649" s="128"/>
      <c r="D649" s="128"/>
      <c r="E649" s="128"/>
      <c r="F649" s="128"/>
      <c r="G649" s="128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8"/>
      <c r="T649" s="128"/>
      <c r="U649" s="128"/>
      <c r="V649" s="128"/>
      <c r="W649" s="128"/>
      <c r="X649" s="128"/>
      <c r="Y649" s="128"/>
      <c r="Z649" s="128"/>
      <c r="AA649" s="128"/>
      <c r="AB649" s="128"/>
      <c r="AC649" s="128"/>
    </row>
    <row r="650" spans="1:29" x14ac:dyDescent="0.3">
      <c r="A650" s="128"/>
      <c r="B650" s="128"/>
      <c r="C650" s="128"/>
      <c r="D650" s="128"/>
      <c r="E650" s="128"/>
      <c r="F650" s="128"/>
      <c r="G650" s="128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8"/>
      <c r="T650" s="128"/>
      <c r="U650" s="128"/>
      <c r="V650" s="128"/>
      <c r="W650" s="128"/>
      <c r="X650" s="128"/>
      <c r="Y650" s="128"/>
      <c r="Z650" s="128"/>
      <c r="AA650" s="128"/>
      <c r="AB650" s="128"/>
      <c r="AC650" s="128"/>
    </row>
    <row r="651" spans="1:29" x14ac:dyDescent="0.3">
      <c r="A651" s="128"/>
      <c r="B651" s="128"/>
      <c r="C651" s="128"/>
      <c r="D651" s="128"/>
      <c r="E651" s="128"/>
      <c r="F651" s="128"/>
      <c r="G651" s="128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8"/>
      <c r="T651" s="128"/>
      <c r="U651" s="128"/>
      <c r="V651" s="128"/>
      <c r="W651" s="128"/>
      <c r="X651" s="128"/>
      <c r="Y651" s="128"/>
      <c r="Z651" s="128"/>
      <c r="AA651" s="128"/>
      <c r="AB651" s="128"/>
      <c r="AC651" s="128"/>
    </row>
    <row r="652" spans="1:29" x14ac:dyDescent="0.3">
      <c r="A652" s="128"/>
      <c r="B652" s="128"/>
      <c r="C652" s="128"/>
      <c r="D652" s="128"/>
      <c r="E652" s="128"/>
      <c r="F652" s="128"/>
      <c r="G652" s="128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8"/>
      <c r="T652" s="128"/>
      <c r="U652" s="128"/>
      <c r="V652" s="128"/>
      <c r="W652" s="128"/>
      <c r="X652" s="128"/>
      <c r="Y652" s="128"/>
      <c r="Z652" s="128"/>
      <c r="AA652" s="128"/>
      <c r="AB652" s="128"/>
      <c r="AC652" s="128"/>
    </row>
    <row r="653" spans="1:29" x14ac:dyDescent="0.3">
      <c r="A653" s="128"/>
      <c r="B653" s="128"/>
      <c r="C653" s="128"/>
      <c r="D653" s="128"/>
      <c r="E653" s="128"/>
      <c r="F653" s="128"/>
      <c r="G653" s="128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8"/>
      <c r="T653" s="128"/>
      <c r="U653" s="128"/>
      <c r="V653" s="128"/>
      <c r="W653" s="128"/>
      <c r="X653" s="128"/>
      <c r="Y653" s="128"/>
      <c r="Z653" s="128"/>
      <c r="AA653" s="128"/>
      <c r="AB653" s="128"/>
      <c r="AC653" s="128"/>
    </row>
    <row r="654" spans="1:29" x14ac:dyDescent="0.3">
      <c r="A654" s="128"/>
      <c r="B654" s="128"/>
      <c r="C654" s="128"/>
      <c r="D654" s="128"/>
      <c r="E654" s="128"/>
      <c r="F654" s="128"/>
      <c r="G654" s="128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8"/>
      <c r="T654" s="128"/>
      <c r="U654" s="128"/>
      <c r="V654" s="128"/>
      <c r="W654" s="128"/>
      <c r="X654" s="128"/>
      <c r="Y654" s="128"/>
      <c r="Z654" s="128"/>
      <c r="AA654" s="128"/>
      <c r="AB654" s="128"/>
      <c r="AC654" s="128"/>
    </row>
    <row r="655" spans="1:29" x14ac:dyDescent="0.3">
      <c r="A655" s="128"/>
      <c r="B655" s="128"/>
      <c r="C655" s="128"/>
      <c r="D655" s="128"/>
      <c r="E655" s="128"/>
      <c r="F655" s="128"/>
      <c r="G655" s="128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8"/>
      <c r="T655" s="128"/>
      <c r="U655" s="128"/>
      <c r="V655" s="128"/>
      <c r="W655" s="128"/>
      <c r="X655" s="128"/>
      <c r="Y655" s="128"/>
      <c r="Z655" s="128"/>
      <c r="AA655" s="128"/>
      <c r="AB655" s="128"/>
      <c r="AC655" s="128"/>
    </row>
    <row r="656" spans="1:29" x14ac:dyDescent="0.3">
      <c r="A656" s="128"/>
      <c r="B656" s="128"/>
      <c r="C656" s="128"/>
      <c r="D656" s="128"/>
      <c r="E656" s="128"/>
      <c r="F656" s="128"/>
      <c r="G656" s="128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8"/>
      <c r="T656" s="128"/>
      <c r="U656" s="128"/>
      <c r="V656" s="128"/>
      <c r="W656" s="128"/>
      <c r="X656" s="128"/>
      <c r="Y656" s="128"/>
      <c r="Z656" s="128"/>
      <c r="AA656" s="128"/>
      <c r="AB656" s="128"/>
      <c r="AC656" s="128"/>
    </row>
    <row r="657" spans="1:29" x14ac:dyDescent="0.3">
      <c r="A657" s="128"/>
      <c r="B657" s="128"/>
      <c r="C657" s="128"/>
      <c r="D657" s="128"/>
      <c r="E657" s="128"/>
      <c r="F657" s="128"/>
      <c r="G657" s="128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8"/>
      <c r="T657" s="128"/>
      <c r="U657" s="128"/>
      <c r="V657" s="128"/>
      <c r="W657" s="128"/>
      <c r="X657" s="128"/>
      <c r="Y657" s="128"/>
      <c r="Z657" s="128"/>
      <c r="AA657" s="128"/>
      <c r="AB657" s="128"/>
      <c r="AC657" s="128"/>
    </row>
    <row r="658" spans="1:29" x14ac:dyDescent="0.3">
      <c r="A658" s="128"/>
      <c r="B658" s="128"/>
      <c r="C658" s="128"/>
      <c r="D658" s="128"/>
      <c r="E658" s="128"/>
      <c r="F658" s="128"/>
      <c r="G658" s="128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8"/>
      <c r="T658" s="128"/>
      <c r="U658" s="128"/>
      <c r="V658" s="128"/>
      <c r="W658" s="128"/>
      <c r="X658" s="128"/>
      <c r="Y658" s="128"/>
      <c r="Z658" s="128"/>
      <c r="AA658" s="128"/>
      <c r="AB658" s="128"/>
      <c r="AC658" s="128"/>
    </row>
    <row r="659" spans="1:29" x14ac:dyDescent="0.3">
      <c r="A659" s="128"/>
      <c r="B659" s="128"/>
      <c r="C659" s="128"/>
      <c r="D659" s="128"/>
      <c r="E659" s="128"/>
      <c r="F659" s="128"/>
      <c r="G659" s="128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8"/>
      <c r="T659" s="128"/>
      <c r="U659" s="128"/>
      <c r="V659" s="128"/>
      <c r="W659" s="128"/>
      <c r="X659" s="128"/>
      <c r="Y659" s="128"/>
      <c r="Z659" s="128"/>
      <c r="AA659" s="128"/>
      <c r="AB659" s="128"/>
      <c r="AC659" s="128"/>
    </row>
    <row r="660" spans="1:29" x14ac:dyDescent="0.3">
      <c r="A660" s="128"/>
      <c r="B660" s="128"/>
      <c r="C660" s="128"/>
      <c r="D660" s="128"/>
      <c r="E660" s="128"/>
      <c r="F660" s="128"/>
      <c r="G660" s="128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8"/>
      <c r="T660" s="128"/>
      <c r="U660" s="128"/>
      <c r="V660" s="128"/>
      <c r="W660" s="128"/>
      <c r="X660" s="128"/>
      <c r="Y660" s="128"/>
      <c r="Z660" s="128"/>
      <c r="AA660" s="128"/>
      <c r="AB660" s="128"/>
      <c r="AC660" s="128"/>
    </row>
    <row r="661" spans="1:29" x14ac:dyDescent="0.3">
      <c r="A661" s="128"/>
      <c r="B661" s="128"/>
      <c r="C661" s="128"/>
      <c r="D661" s="128"/>
      <c r="E661" s="128"/>
      <c r="F661" s="128"/>
      <c r="G661" s="128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8"/>
      <c r="T661" s="128"/>
      <c r="U661" s="128"/>
      <c r="V661" s="128"/>
      <c r="W661" s="128"/>
      <c r="X661" s="128"/>
      <c r="Y661" s="128"/>
      <c r="Z661" s="128"/>
      <c r="AA661" s="128"/>
      <c r="AB661" s="128"/>
      <c r="AC661" s="128"/>
    </row>
    <row r="662" spans="1:29" x14ac:dyDescent="0.3">
      <c r="A662" s="128"/>
      <c r="B662" s="128"/>
      <c r="C662" s="128"/>
      <c r="D662" s="128"/>
      <c r="E662" s="128"/>
      <c r="F662" s="128"/>
      <c r="G662" s="128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8"/>
      <c r="T662" s="128"/>
      <c r="U662" s="128"/>
      <c r="V662" s="128"/>
      <c r="W662" s="128"/>
      <c r="X662" s="128"/>
      <c r="Y662" s="128"/>
      <c r="Z662" s="128"/>
      <c r="AA662" s="128"/>
      <c r="AB662" s="128"/>
      <c r="AC662" s="128"/>
    </row>
    <row r="663" spans="1:29" x14ac:dyDescent="0.3">
      <c r="A663" s="128"/>
      <c r="B663" s="128"/>
      <c r="C663" s="128"/>
      <c r="D663" s="128"/>
      <c r="E663" s="128"/>
      <c r="F663" s="128"/>
      <c r="G663" s="128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8"/>
      <c r="T663" s="128"/>
      <c r="U663" s="128"/>
      <c r="V663" s="128"/>
      <c r="W663" s="128"/>
      <c r="X663" s="128"/>
      <c r="Y663" s="128"/>
      <c r="Z663" s="128"/>
      <c r="AA663" s="128"/>
      <c r="AB663" s="128"/>
      <c r="AC663" s="128"/>
    </row>
    <row r="664" spans="1:29" x14ac:dyDescent="0.3">
      <c r="A664" s="128"/>
      <c r="B664" s="128"/>
      <c r="C664" s="128"/>
      <c r="D664" s="128"/>
      <c r="E664" s="128"/>
      <c r="F664" s="128"/>
      <c r="G664" s="128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8"/>
      <c r="T664" s="128"/>
      <c r="U664" s="128"/>
      <c r="V664" s="128"/>
      <c r="W664" s="128"/>
      <c r="X664" s="128"/>
      <c r="Y664" s="128"/>
      <c r="Z664" s="128"/>
      <c r="AA664" s="128"/>
      <c r="AB664" s="128"/>
      <c r="AC664" s="128"/>
    </row>
    <row r="665" spans="1:29" x14ac:dyDescent="0.3">
      <c r="A665" s="128"/>
      <c r="B665" s="128"/>
      <c r="C665" s="128"/>
      <c r="D665" s="128"/>
      <c r="E665" s="128"/>
      <c r="F665" s="128"/>
      <c r="G665" s="128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8"/>
      <c r="T665" s="128"/>
      <c r="U665" s="128"/>
      <c r="V665" s="128"/>
      <c r="W665" s="128"/>
      <c r="X665" s="128"/>
      <c r="Y665" s="128"/>
      <c r="Z665" s="128"/>
      <c r="AA665" s="128"/>
      <c r="AB665" s="128"/>
      <c r="AC665" s="128"/>
    </row>
    <row r="666" spans="1:29" x14ac:dyDescent="0.3">
      <c r="A666" s="128"/>
      <c r="B666" s="128"/>
      <c r="C666" s="128"/>
      <c r="D666" s="128"/>
      <c r="E666" s="128"/>
      <c r="F666" s="128"/>
      <c r="G666" s="128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8"/>
      <c r="T666" s="128"/>
      <c r="U666" s="128"/>
      <c r="V666" s="128"/>
      <c r="W666" s="128"/>
      <c r="X666" s="128"/>
      <c r="Y666" s="128"/>
      <c r="Z666" s="128"/>
      <c r="AA666" s="128"/>
      <c r="AB666" s="128"/>
      <c r="AC666" s="128"/>
    </row>
    <row r="667" spans="1:29" x14ac:dyDescent="0.3">
      <c r="A667" s="128"/>
      <c r="B667" s="128"/>
      <c r="C667" s="128"/>
      <c r="D667" s="128"/>
      <c r="E667" s="128"/>
      <c r="F667" s="128"/>
      <c r="G667" s="128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8"/>
      <c r="T667" s="128"/>
      <c r="U667" s="128"/>
      <c r="V667" s="128"/>
      <c r="W667" s="128"/>
      <c r="X667" s="128"/>
      <c r="Y667" s="128"/>
      <c r="Z667" s="128"/>
      <c r="AA667" s="128"/>
      <c r="AB667" s="128"/>
      <c r="AC667" s="128"/>
    </row>
    <row r="668" spans="1:29" x14ac:dyDescent="0.3">
      <c r="A668" s="128"/>
      <c r="B668" s="128"/>
      <c r="C668" s="128"/>
      <c r="D668" s="128"/>
      <c r="E668" s="128"/>
      <c r="F668" s="128"/>
      <c r="G668" s="128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8"/>
      <c r="T668" s="128"/>
      <c r="U668" s="128"/>
      <c r="V668" s="128"/>
      <c r="W668" s="128"/>
      <c r="X668" s="128"/>
      <c r="Y668" s="128"/>
      <c r="Z668" s="128"/>
      <c r="AA668" s="128"/>
      <c r="AB668" s="128"/>
      <c r="AC668" s="128"/>
    </row>
    <row r="669" spans="1:29" x14ac:dyDescent="0.3">
      <c r="A669" s="128"/>
      <c r="B669" s="128"/>
      <c r="C669" s="128"/>
      <c r="D669" s="128"/>
      <c r="E669" s="128"/>
      <c r="F669" s="128"/>
      <c r="G669" s="128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8"/>
      <c r="T669" s="128"/>
      <c r="U669" s="128"/>
      <c r="V669" s="128"/>
      <c r="W669" s="128"/>
      <c r="X669" s="128"/>
      <c r="Y669" s="128"/>
      <c r="Z669" s="128"/>
      <c r="AA669" s="128"/>
      <c r="AB669" s="128"/>
      <c r="AC669" s="128"/>
    </row>
    <row r="670" spans="1:29" x14ac:dyDescent="0.3">
      <c r="A670" s="128"/>
      <c r="B670" s="128"/>
      <c r="C670" s="128"/>
      <c r="D670" s="128"/>
      <c r="E670" s="128"/>
      <c r="F670" s="128"/>
      <c r="G670" s="128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8"/>
      <c r="T670" s="128"/>
      <c r="U670" s="128"/>
      <c r="V670" s="128"/>
      <c r="W670" s="128"/>
      <c r="X670" s="128"/>
      <c r="Y670" s="128"/>
      <c r="Z670" s="128"/>
      <c r="AA670" s="128"/>
      <c r="AB670" s="128"/>
      <c r="AC670" s="128"/>
    </row>
    <row r="671" spans="1:29" x14ac:dyDescent="0.3">
      <c r="A671" s="128"/>
      <c r="B671" s="128"/>
      <c r="C671" s="128"/>
      <c r="D671" s="128"/>
      <c r="E671" s="128"/>
      <c r="F671" s="128"/>
      <c r="G671" s="128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8"/>
      <c r="T671" s="128"/>
      <c r="U671" s="128"/>
      <c r="V671" s="128"/>
      <c r="W671" s="128"/>
      <c r="X671" s="128"/>
      <c r="Y671" s="128"/>
      <c r="Z671" s="128"/>
      <c r="AA671" s="128"/>
      <c r="AB671" s="128"/>
      <c r="AC671" s="128"/>
    </row>
    <row r="672" spans="1:29" x14ac:dyDescent="0.3">
      <c r="A672" s="128"/>
      <c r="B672" s="128"/>
      <c r="C672" s="128"/>
      <c r="D672" s="128"/>
      <c r="E672" s="128"/>
      <c r="F672" s="128"/>
      <c r="G672" s="128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8"/>
      <c r="T672" s="128"/>
      <c r="U672" s="128"/>
      <c r="V672" s="128"/>
      <c r="W672" s="128"/>
      <c r="X672" s="128"/>
      <c r="Y672" s="128"/>
      <c r="Z672" s="128"/>
      <c r="AA672" s="128"/>
      <c r="AB672" s="128"/>
      <c r="AC672" s="128"/>
    </row>
    <row r="673" spans="1:29" x14ac:dyDescent="0.3">
      <c r="A673" s="128"/>
      <c r="B673" s="128"/>
      <c r="C673" s="128"/>
      <c r="D673" s="128"/>
      <c r="E673" s="128"/>
      <c r="F673" s="128"/>
      <c r="G673" s="128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8"/>
      <c r="T673" s="128"/>
      <c r="U673" s="128"/>
      <c r="V673" s="128"/>
      <c r="W673" s="128"/>
      <c r="X673" s="128"/>
      <c r="Y673" s="128"/>
      <c r="Z673" s="128"/>
      <c r="AA673" s="128"/>
      <c r="AB673" s="128"/>
      <c r="AC673" s="128"/>
    </row>
    <row r="674" spans="1:29" x14ac:dyDescent="0.3">
      <c r="A674" s="128"/>
      <c r="B674" s="128"/>
      <c r="C674" s="128"/>
      <c r="D674" s="128"/>
      <c r="E674" s="128"/>
      <c r="F674" s="128"/>
      <c r="G674" s="128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8"/>
      <c r="T674" s="128"/>
      <c r="U674" s="128"/>
      <c r="V674" s="128"/>
      <c r="W674" s="128"/>
      <c r="X674" s="128"/>
      <c r="Y674" s="128"/>
      <c r="Z674" s="128"/>
      <c r="AA674" s="128"/>
      <c r="AB674" s="128"/>
      <c r="AC674" s="128"/>
    </row>
    <row r="675" spans="1:29" x14ac:dyDescent="0.3">
      <c r="A675" s="128"/>
      <c r="B675" s="128"/>
      <c r="C675" s="128"/>
      <c r="D675" s="128"/>
      <c r="E675" s="128"/>
      <c r="F675" s="128"/>
      <c r="G675" s="128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8"/>
      <c r="T675" s="128"/>
      <c r="U675" s="128"/>
      <c r="V675" s="128"/>
      <c r="W675" s="128"/>
      <c r="X675" s="128"/>
      <c r="Y675" s="128"/>
      <c r="Z675" s="128"/>
      <c r="AA675" s="128"/>
      <c r="AB675" s="128"/>
      <c r="AC675" s="128"/>
    </row>
    <row r="676" spans="1:29" x14ac:dyDescent="0.3">
      <c r="A676" s="128"/>
      <c r="B676" s="128"/>
      <c r="C676" s="128"/>
      <c r="D676" s="128"/>
      <c r="E676" s="128"/>
      <c r="F676" s="128"/>
      <c r="G676" s="128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8"/>
      <c r="T676" s="128"/>
      <c r="U676" s="128"/>
      <c r="V676" s="128"/>
      <c r="W676" s="128"/>
      <c r="X676" s="128"/>
      <c r="Y676" s="128"/>
      <c r="Z676" s="128"/>
      <c r="AA676" s="128"/>
      <c r="AB676" s="128"/>
      <c r="AC676" s="128"/>
    </row>
    <row r="677" spans="1:29" x14ac:dyDescent="0.3">
      <c r="A677" s="128"/>
      <c r="B677" s="128"/>
      <c r="C677" s="128"/>
      <c r="D677" s="128"/>
      <c r="E677" s="128"/>
      <c r="F677" s="128"/>
      <c r="G677" s="128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8"/>
      <c r="T677" s="128"/>
      <c r="U677" s="128"/>
      <c r="V677" s="128"/>
      <c r="W677" s="128"/>
      <c r="X677" s="128"/>
      <c r="Y677" s="128"/>
      <c r="Z677" s="128"/>
      <c r="AA677" s="128"/>
      <c r="AB677" s="128"/>
      <c r="AC677" s="128"/>
    </row>
    <row r="678" spans="1:29" x14ac:dyDescent="0.3">
      <c r="A678" s="128"/>
      <c r="B678" s="128"/>
      <c r="C678" s="128"/>
      <c r="D678" s="128"/>
      <c r="E678" s="128"/>
      <c r="F678" s="128"/>
      <c r="G678" s="128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8"/>
      <c r="T678" s="128"/>
      <c r="U678" s="128"/>
      <c r="V678" s="128"/>
      <c r="W678" s="128"/>
      <c r="X678" s="128"/>
      <c r="Y678" s="128"/>
      <c r="Z678" s="128"/>
      <c r="AA678" s="128"/>
      <c r="AB678" s="128"/>
      <c r="AC678" s="128"/>
    </row>
    <row r="679" spans="1:29" x14ac:dyDescent="0.3">
      <c r="A679" s="128"/>
      <c r="B679" s="128"/>
      <c r="C679" s="128"/>
      <c r="D679" s="128"/>
      <c r="E679" s="128"/>
      <c r="F679" s="128"/>
      <c r="G679" s="128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8"/>
      <c r="T679" s="128"/>
      <c r="U679" s="128"/>
      <c r="V679" s="128"/>
      <c r="W679" s="128"/>
      <c r="X679" s="128"/>
      <c r="Y679" s="128"/>
      <c r="Z679" s="128"/>
      <c r="AA679" s="128"/>
      <c r="AB679" s="128"/>
      <c r="AC679" s="128"/>
    </row>
    <row r="680" spans="1:29" x14ac:dyDescent="0.3">
      <c r="A680" s="128"/>
      <c r="B680" s="128"/>
      <c r="C680" s="128"/>
      <c r="D680" s="128"/>
      <c r="E680" s="128"/>
      <c r="F680" s="128"/>
      <c r="G680" s="128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8"/>
      <c r="T680" s="128"/>
      <c r="U680" s="128"/>
      <c r="V680" s="128"/>
      <c r="W680" s="128"/>
      <c r="X680" s="128"/>
      <c r="Y680" s="128"/>
      <c r="Z680" s="128"/>
      <c r="AA680" s="128"/>
      <c r="AB680" s="128"/>
      <c r="AC680" s="128"/>
    </row>
    <row r="681" spans="1:29" x14ac:dyDescent="0.3">
      <c r="A681" s="128"/>
      <c r="B681" s="128"/>
      <c r="C681" s="128"/>
      <c r="D681" s="128"/>
      <c r="E681" s="128"/>
      <c r="F681" s="128"/>
      <c r="G681" s="128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8"/>
      <c r="T681" s="128"/>
      <c r="U681" s="128"/>
      <c r="V681" s="128"/>
      <c r="W681" s="128"/>
      <c r="X681" s="128"/>
      <c r="Y681" s="128"/>
      <c r="Z681" s="128"/>
      <c r="AA681" s="128"/>
      <c r="AB681" s="128"/>
      <c r="AC681" s="128"/>
    </row>
    <row r="682" spans="1:29" x14ac:dyDescent="0.3">
      <c r="A682" s="128"/>
      <c r="B682" s="128"/>
      <c r="C682" s="128"/>
      <c r="D682" s="128"/>
      <c r="E682" s="128"/>
      <c r="F682" s="128"/>
      <c r="G682" s="128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8"/>
      <c r="T682" s="128"/>
      <c r="U682" s="128"/>
      <c r="V682" s="128"/>
      <c r="W682" s="128"/>
      <c r="X682" s="128"/>
      <c r="Y682" s="128"/>
      <c r="Z682" s="128"/>
      <c r="AA682" s="128"/>
      <c r="AB682" s="128"/>
      <c r="AC682" s="128"/>
    </row>
    <row r="683" spans="1:29" x14ac:dyDescent="0.3">
      <c r="A683" s="128"/>
      <c r="B683" s="128"/>
      <c r="C683" s="128"/>
      <c r="D683" s="128"/>
      <c r="E683" s="128"/>
      <c r="F683" s="128"/>
      <c r="G683" s="128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8"/>
      <c r="T683" s="128"/>
      <c r="U683" s="128"/>
      <c r="V683" s="128"/>
      <c r="W683" s="128"/>
      <c r="X683" s="128"/>
      <c r="Y683" s="128"/>
      <c r="Z683" s="128"/>
      <c r="AA683" s="128"/>
      <c r="AB683" s="128"/>
      <c r="AC683" s="128"/>
    </row>
    <row r="684" spans="1:29" x14ac:dyDescent="0.3">
      <c r="A684" s="128"/>
      <c r="B684" s="128"/>
      <c r="C684" s="128"/>
      <c r="D684" s="128"/>
      <c r="E684" s="128"/>
      <c r="F684" s="128"/>
      <c r="G684" s="128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8"/>
      <c r="T684" s="128"/>
      <c r="U684" s="128"/>
      <c r="V684" s="128"/>
      <c r="W684" s="128"/>
      <c r="X684" s="128"/>
      <c r="Y684" s="128"/>
      <c r="Z684" s="128"/>
      <c r="AA684" s="128"/>
      <c r="AB684" s="128"/>
      <c r="AC684" s="128"/>
    </row>
    <row r="685" spans="1:29" x14ac:dyDescent="0.3">
      <c r="A685" s="128"/>
      <c r="B685" s="128"/>
      <c r="C685" s="128"/>
      <c r="D685" s="128"/>
      <c r="E685" s="128"/>
      <c r="F685" s="128"/>
      <c r="G685" s="128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8"/>
      <c r="T685" s="128"/>
      <c r="U685" s="128"/>
      <c r="V685" s="128"/>
      <c r="W685" s="128"/>
      <c r="X685" s="128"/>
      <c r="Y685" s="128"/>
      <c r="Z685" s="128"/>
      <c r="AA685" s="128"/>
      <c r="AB685" s="128"/>
      <c r="AC685" s="128"/>
    </row>
    <row r="686" spans="1:29" x14ac:dyDescent="0.3">
      <c r="A686" s="128"/>
      <c r="B686" s="128"/>
      <c r="C686" s="128"/>
      <c r="D686" s="128"/>
      <c r="E686" s="128"/>
      <c r="F686" s="128"/>
      <c r="G686" s="128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8"/>
      <c r="T686" s="128"/>
      <c r="U686" s="128"/>
      <c r="V686" s="128"/>
      <c r="W686" s="128"/>
      <c r="X686" s="128"/>
      <c r="Y686" s="128"/>
      <c r="Z686" s="128"/>
      <c r="AA686" s="128"/>
      <c r="AB686" s="128"/>
      <c r="AC686" s="128"/>
    </row>
    <row r="687" spans="1:29" x14ac:dyDescent="0.3">
      <c r="A687" s="128"/>
      <c r="B687" s="128"/>
      <c r="C687" s="128"/>
      <c r="D687" s="128"/>
      <c r="E687" s="128"/>
      <c r="F687" s="128"/>
      <c r="G687" s="128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8"/>
      <c r="T687" s="128"/>
      <c r="U687" s="128"/>
      <c r="V687" s="128"/>
      <c r="W687" s="128"/>
      <c r="X687" s="128"/>
      <c r="Y687" s="128"/>
      <c r="Z687" s="128"/>
      <c r="AA687" s="128"/>
      <c r="AB687" s="128"/>
      <c r="AC687" s="128"/>
    </row>
    <row r="688" spans="1:29" x14ac:dyDescent="0.3">
      <c r="A688" s="128"/>
      <c r="B688" s="128"/>
      <c r="C688" s="128"/>
      <c r="D688" s="128"/>
      <c r="E688" s="128"/>
      <c r="F688" s="128"/>
      <c r="G688" s="128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8"/>
      <c r="T688" s="128"/>
      <c r="U688" s="128"/>
      <c r="V688" s="128"/>
      <c r="W688" s="128"/>
      <c r="X688" s="128"/>
      <c r="Y688" s="128"/>
      <c r="Z688" s="128"/>
      <c r="AA688" s="128"/>
      <c r="AB688" s="128"/>
      <c r="AC688" s="128"/>
    </row>
    <row r="689" spans="1:29" x14ac:dyDescent="0.3">
      <c r="A689" s="128"/>
      <c r="B689" s="128"/>
      <c r="C689" s="128"/>
      <c r="D689" s="128"/>
      <c r="E689" s="128"/>
      <c r="F689" s="128"/>
      <c r="G689" s="128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8"/>
      <c r="T689" s="128"/>
      <c r="U689" s="128"/>
      <c r="V689" s="128"/>
      <c r="W689" s="128"/>
      <c r="X689" s="128"/>
      <c r="Y689" s="128"/>
      <c r="Z689" s="128"/>
      <c r="AA689" s="128"/>
      <c r="AB689" s="128"/>
      <c r="AC689" s="128"/>
    </row>
    <row r="690" spans="1:29" x14ac:dyDescent="0.3">
      <c r="A690" s="128"/>
      <c r="B690" s="128"/>
      <c r="C690" s="128"/>
      <c r="D690" s="128"/>
      <c r="E690" s="128"/>
      <c r="F690" s="128"/>
      <c r="G690" s="128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8"/>
      <c r="T690" s="128"/>
      <c r="U690" s="128"/>
      <c r="V690" s="128"/>
      <c r="W690" s="128"/>
      <c r="X690" s="128"/>
      <c r="Y690" s="128"/>
      <c r="Z690" s="128"/>
      <c r="AA690" s="128"/>
      <c r="AB690" s="128"/>
      <c r="AC690" s="128"/>
    </row>
    <row r="691" spans="1:29" x14ac:dyDescent="0.3">
      <c r="A691" s="128"/>
      <c r="B691" s="128"/>
      <c r="C691" s="128"/>
      <c r="D691" s="128"/>
      <c r="E691" s="128"/>
      <c r="F691" s="128"/>
      <c r="G691" s="128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8"/>
      <c r="T691" s="128"/>
      <c r="U691" s="128"/>
      <c r="V691" s="128"/>
      <c r="W691" s="128"/>
      <c r="X691" s="128"/>
      <c r="Y691" s="128"/>
      <c r="Z691" s="128"/>
      <c r="AA691" s="128"/>
      <c r="AB691" s="128"/>
      <c r="AC691" s="128"/>
    </row>
    <row r="692" spans="1:29" x14ac:dyDescent="0.3">
      <c r="A692" s="128"/>
      <c r="B692" s="128"/>
      <c r="C692" s="128"/>
      <c r="D692" s="128"/>
      <c r="E692" s="128"/>
      <c r="F692" s="128"/>
      <c r="G692" s="128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8"/>
      <c r="T692" s="128"/>
      <c r="U692" s="128"/>
      <c r="V692" s="128"/>
      <c r="W692" s="128"/>
      <c r="X692" s="128"/>
      <c r="Y692" s="128"/>
      <c r="Z692" s="128"/>
      <c r="AA692" s="128"/>
      <c r="AB692" s="128"/>
      <c r="AC692" s="128"/>
    </row>
    <row r="693" spans="1:29" x14ac:dyDescent="0.3">
      <c r="A693" s="128"/>
      <c r="B693" s="128"/>
      <c r="C693" s="128"/>
      <c r="D693" s="128"/>
      <c r="E693" s="128"/>
      <c r="F693" s="128"/>
      <c r="G693" s="128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8"/>
      <c r="T693" s="128"/>
      <c r="U693" s="128"/>
      <c r="V693" s="128"/>
      <c r="W693" s="128"/>
      <c r="X693" s="128"/>
      <c r="Y693" s="128"/>
      <c r="Z693" s="128"/>
      <c r="AA693" s="128"/>
      <c r="AB693" s="128"/>
      <c r="AC693" s="128"/>
    </row>
    <row r="694" spans="1:29" x14ac:dyDescent="0.3">
      <c r="A694" s="128"/>
      <c r="B694" s="128"/>
      <c r="C694" s="128"/>
      <c r="D694" s="128"/>
      <c r="E694" s="128"/>
      <c r="F694" s="128"/>
      <c r="G694" s="128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8"/>
      <c r="T694" s="128"/>
      <c r="U694" s="128"/>
      <c r="V694" s="128"/>
      <c r="W694" s="128"/>
      <c r="X694" s="128"/>
      <c r="Y694" s="128"/>
      <c r="Z694" s="128"/>
      <c r="AA694" s="128"/>
      <c r="AB694" s="128"/>
      <c r="AC694" s="128"/>
    </row>
    <row r="695" spans="1:29" x14ac:dyDescent="0.3">
      <c r="A695" s="128"/>
      <c r="B695" s="128"/>
      <c r="C695" s="128"/>
      <c r="D695" s="128"/>
      <c r="E695" s="128"/>
      <c r="F695" s="128"/>
      <c r="G695" s="128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8"/>
      <c r="T695" s="128"/>
      <c r="U695" s="128"/>
      <c r="V695" s="128"/>
      <c r="W695" s="128"/>
      <c r="X695" s="128"/>
      <c r="Y695" s="128"/>
      <c r="Z695" s="128"/>
      <c r="AA695" s="128"/>
      <c r="AB695" s="128"/>
      <c r="AC695" s="128"/>
    </row>
    <row r="696" spans="1:29" x14ac:dyDescent="0.3">
      <c r="A696" s="128"/>
      <c r="B696" s="128"/>
      <c r="C696" s="128"/>
      <c r="D696" s="128"/>
      <c r="E696" s="128"/>
      <c r="F696" s="128"/>
      <c r="G696" s="128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8"/>
      <c r="T696" s="128"/>
      <c r="U696" s="128"/>
      <c r="V696" s="128"/>
      <c r="W696" s="128"/>
      <c r="X696" s="128"/>
      <c r="Y696" s="128"/>
      <c r="Z696" s="128"/>
      <c r="AA696" s="128"/>
      <c r="AB696" s="128"/>
      <c r="AC696" s="128"/>
    </row>
    <row r="697" spans="1:29" x14ac:dyDescent="0.3">
      <c r="A697" s="128"/>
      <c r="B697" s="128"/>
      <c r="C697" s="128"/>
      <c r="D697" s="128"/>
      <c r="E697" s="128"/>
      <c r="F697" s="128"/>
      <c r="G697" s="128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8"/>
      <c r="T697" s="128"/>
      <c r="U697" s="128"/>
      <c r="V697" s="128"/>
      <c r="W697" s="128"/>
      <c r="X697" s="128"/>
      <c r="Y697" s="128"/>
      <c r="Z697" s="128"/>
      <c r="AA697" s="128"/>
      <c r="AB697" s="128"/>
      <c r="AC697" s="128"/>
    </row>
    <row r="698" spans="1:29" x14ac:dyDescent="0.3">
      <c r="A698" s="128"/>
      <c r="B698" s="128"/>
      <c r="C698" s="128"/>
      <c r="D698" s="128"/>
      <c r="E698" s="128"/>
      <c r="F698" s="128"/>
      <c r="G698" s="128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8"/>
      <c r="T698" s="128"/>
      <c r="U698" s="128"/>
      <c r="V698" s="128"/>
      <c r="W698" s="128"/>
      <c r="X698" s="128"/>
      <c r="Y698" s="128"/>
      <c r="Z698" s="128"/>
      <c r="AA698" s="128"/>
      <c r="AB698" s="128"/>
      <c r="AC698" s="128"/>
    </row>
    <row r="699" spans="1:29" x14ac:dyDescent="0.3">
      <c r="A699" s="128"/>
      <c r="B699" s="128"/>
      <c r="C699" s="128"/>
      <c r="D699" s="128"/>
      <c r="E699" s="128"/>
      <c r="F699" s="128"/>
      <c r="G699" s="128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8"/>
      <c r="T699" s="128"/>
      <c r="U699" s="128"/>
      <c r="V699" s="128"/>
      <c r="W699" s="128"/>
      <c r="X699" s="128"/>
      <c r="Y699" s="128"/>
      <c r="Z699" s="128"/>
      <c r="AA699" s="128"/>
      <c r="AB699" s="128"/>
      <c r="AC699" s="128"/>
    </row>
    <row r="700" spans="1:29" x14ac:dyDescent="0.3">
      <c r="A700" s="128"/>
      <c r="B700" s="128"/>
      <c r="C700" s="128"/>
      <c r="D700" s="128"/>
      <c r="E700" s="128"/>
      <c r="F700" s="128"/>
      <c r="G700" s="128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8"/>
      <c r="T700" s="128"/>
      <c r="U700" s="128"/>
      <c r="V700" s="128"/>
      <c r="W700" s="128"/>
      <c r="X700" s="128"/>
      <c r="Y700" s="128"/>
      <c r="Z700" s="128"/>
      <c r="AA700" s="128"/>
      <c r="AB700" s="128"/>
      <c r="AC700" s="128"/>
    </row>
    <row r="701" spans="1:29" x14ac:dyDescent="0.3">
      <c r="A701" s="128"/>
      <c r="B701" s="128"/>
      <c r="C701" s="128"/>
      <c r="D701" s="128"/>
      <c r="E701" s="128"/>
      <c r="F701" s="128"/>
      <c r="G701" s="128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8"/>
      <c r="T701" s="128"/>
      <c r="U701" s="128"/>
      <c r="V701" s="128"/>
      <c r="W701" s="128"/>
      <c r="X701" s="128"/>
      <c r="Y701" s="128"/>
      <c r="Z701" s="128"/>
      <c r="AA701" s="128"/>
      <c r="AB701" s="128"/>
      <c r="AC701" s="128"/>
    </row>
    <row r="702" spans="1:29" x14ac:dyDescent="0.3">
      <c r="A702" s="128"/>
      <c r="B702" s="128"/>
      <c r="C702" s="128"/>
      <c r="D702" s="128"/>
      <c r="E702" s="128"/>
      <c r="F702" s="128"/>
      <c r="G702" s="128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8"/>
      <c r="T702" s="128"/>
      <c r="U702" s="128"/>
      <c r="V702" s="128"/>
      <c r="W702" s="128"/>
      <c r="X702" s="128"/>
      <c r="Y702" s="128"/>
      <c r="Z702" s="128"/>
      <c r="AA702" s="128"/>
      <c r="AB702" s="128"/>
      <c r="AC702" s="128"/>
    </row>
    <row r="703" spans="1:29" x14ac:dyDescent="0.3">
      <c r="A703" s="128"/>
      <c r="B703" s="128"/>
      <c r="C703" s="128"/>
      <c r="D703" s="128"/>
      <c r="E703" s="128"/>
      <c r="F703" s="128"/>
      <c r="G703" s="128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8"/>
      <c r="T703" s="128"/>
      <c r="U703" s="128"/>
      <c r="V703" s="128"/>
      <c r="W703" s="128"/>
      <c r="X703" s="128"/>
      <c r="Y703" s="128"/>
      <c r="Z703" s="128"/>
      <c r="AA703" s="128"/>
      <c r="AB703" s="128"/>
      <c r="AC703" s="128"/>
    </row>
    <row r="704" spans="1:29" x14ac:dyDescent="0.3">
      <c r="A704" s="128"/>
      <c r="B704" s="128"/>
      <c r="C704" s="128"/>
      <c r="D704" s="128"/>
      <c r="E704" s="128"/>
      <c r="F704" s="128"/>
      <c r="G704" s="128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8"/>
      <c r="T704" s="128"/>
      <c r="U704" s="128"/>
      <c r="V704" s="128"/>
      <c r="W704" s="128"/>
      <c r="X704" s="128"/>
      <c r="Y704" s="128"/>
      <c r="Z704" s="128"/>
      <c r="AA704" s="128"/>
      <c r="AB704" s="128"/>
      <c r="AC704" s="128"/>
    </row>
    <row r="705" spans="1:29" x14ac:dyDescent="0.3">
      <c r="A705" s="128"/>
      <c r="B705" s="128"/>
      <c r="C705" s="128"/>
      <c r="D705" s="128"/>
      <c r="E705" s="128"/>
      <c r="F705" s="128"/>
      <c r="G705" s="128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8"/>
      <c r="T705" s="128"/>
      <c r="U705" s="128"/>
      <c r="V705" s="128"/>
      <c r="W705" s="128"/>
      <c r="X705" s="128"/>
      <c r="Y705" s="128"/>
      <c r="Z705" s="128"/>
      <c r="AA705" s="128"/>
      <c r="AB705" s="128"/>
      <c r="AC705" s="128"/>
    </row>
    <row r="706" spans="1:29" x14ac:dyDescent="0.3">
      <c r="A706" s="128"/>
      <c r="B706" s="128"/>
      <c r="C706" s="128"/>
      <c r="D706" s="128"/>
      <c r="E706" s="128"/>
      <c r="F706" s="128"/>
      <c r="G706" s="128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8"/>
      <c r="T706" s="128"/>
      <c r="U706" s="128"/>
      <c r="V706" s="128"/>
      <c r="W706" s="128"/>
      <c r="X706" s="128"/>
      <c r="Y706" s="128"/>
      <c r="Z706" s="128"/>
      <c r="AA706" s="128"/>
      <c r="AB706" s="128"/>
      <c r="AC706" s="128"/>
    </row>
    <row r="707" spans="1:29" x14ac:dyDescent="0.3">
      <c r="A707" s="128"/>
      <c r="B707" s="128"/>
      <c r="C707" s="128"/>
      <c r="D707" s="128"/>
      <c r="E707" s="128"/>
      <c r="F707" s="128"/>
      <c r="G707" s="128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8"/>
      <c r="T707" s="128"/>
      <c r="U707" s="128"/>
      <c r="V707" s="128"/>
      <c r="W707" s="128"/>
      <c r="X707" s="128"/>
      <c r="Y707" s="128"/>
      <c r="Z707" s="128"/>
      <c r="AA707" s="128"/>
      <c r="AB707" s="128"/>
      <c r="AC707" s="128"/>
    </row>
    <row r="708" spans="1:29" x14ac:dyDescent="0.3">
      <c r="A708" s="128"/>
      <c r="B708" s="128"/>
      <c r="C708" s="128"/>
      <c r="D708" s="128"/>
      <c r="E708" s="128"/>
      <c r="F708" s="128"/>
      <c r="G708" s="128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8"/>
      <c r="T708" s="128"/>
      <c r="U708" s="128"/>
      <c r="V708" s="128"/>
      <c r="W708" s="128"/>
      <c r="X708" s="128"/>
      <c r="Y708" s="128"/>
      <c r="Z708" s="128"/>
      <c r="AA708" s="128"/>
      <c r="AB708" s="128"/>
      <c r="AC708" s="128"/>
    </row>
    <row r="709" spans="1:29" x14ac:dyDescent="0.3">
      <c r="A709" s="128"/>
      <c r="B709" s="128"/>
      <c r="C709" s="128"/>
      <c r="D709" s="128"/>
      <c r="E709" s="128"/>
      <c r="F709" s="128"/>
      <c r="G709" s="128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8"/>
      <c r="T709" s="128"/>
      <c r="U709" s="128"/>
      <c r="V709" s="128"/>
      <c r="W709" s="128"/>
      <c r="X709" s="128"/>
      <c r="Y709" s="128"/>
      <c r="Z709" s="128"/>
      <c r="AA709" s="128"/>
      <c r="AB709" s="128"/>
      <c r="AC709" s="128"/>
    </row>
    <row r="710" spans="1:29" x14ac:dyDescent="0.3">
      <c r="A710" s="128"/>
      <c r="B710" s="128"/>
      <c r="C710" s="128"/>
      <c r="D710" s="128"/>
      <c r="E710" s="128"/>
      <c r="F710" s="128"/>
      <c r="G710" s="128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8"/>
      <c r="T710" s="128"/>
      <c r="U710" s="128"/>
      <c r="V710" s="128"/>
      <c r="W710" s="128"/>
      <c r="X710" s="128"/>
      <c r="Y710" s="128"/>
      <c r="Z710" s="128"/>
      <c r="AA710" s="128"/>
      <c r="AB710" s="128"/>
      <c r="AC710" s="128"/>
    </row>
    <row r="711" spans="1:29" x14ac:dyDescent="0.3">
      <c r="A711" s="128"/>
      <c r="B711" s="128"/>
      <c r="C711" s="128"/>
      <c r="D711" s="128"/>
      <c r="E711" s="128"/>
      <c r="F711" s="128"/>
      <c r="G711" s="128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8"/>
      <c r="T711" s="128"/>
      <c r="U711" s="128"/>
      <c r="V711" s="128"/>
      <c r="W711" s="128"/>
      <c r="X711" s="128"/>
      <c r="Y711" s="128"/>
      <c r="Z711" s="128"/>
      <c r="AA711" s="128"/>
      <c r="AB711" s="128"/>
      <c r="AC711" s="128"/>
    </row>
    <row r="712" spans="1:29" x14ac:dyDescent="0.3">
      <c r="A712" s="128"/>
      <c r="B712" s="128"/>
      <c r="C712" s="128"/>
      <c r="D712" s="128"/>
      <c r="E712" s="128"/>
      <c r="F712" s="128"/>
      <c r="G712" s="128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8"/>
      <c r="T712" s="128"/>
      <c r="U712" s="128"/>
      <c r="V712" s="128"/>
      <c r="W712" s="128"/>
      <c r="X712" s="128"/>
      <c r="Y712" s="128"/>
      <c r="Z712" s="128"/>
      <c r="AA712" s="128"/>
      <c r="AB712" s="128"/>
      <c r="AC712" s="128"/>
    </row>
    <row r="713" spans="1:29" x14ac:dyDescent="0.3">
      <c r="A713" s="128"/>
      <c r="B713" s="128"/>
      <c r="C713" s="128"/>
      <c r="D713" s="128"/>
      <c r="E713" s="128"/>
      <c r="F713" s="128"/>
      <c r="G713" s="128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8"/>
      <c r="T713" s="128"/>
      <c r="U713" s="128"/>
      <c r="V713" s="128"/>
      <c r="W713" s="128"/>
      <c r="X713" s="128"/>
      <c r="Y713" s="128"/>
      <c r="Z713" s="128"/>
      <c r="AA713" s="128"/>
      <c r="AB713" s="128"/>
      <c r="AC713" s="128"/>
    </row>
    <row r="714" spans="1:29" x14ac:dyDescent="0.3">
      <c r="A714" s="128"/>
      <c r="B714" s="128"/>
      <c r="C714" s="128"/>
      <c r="D714" s="128"/>
      <c r="E714" s="128"/>
      <c r="F714" s="128"/>
      <c r="G714" s="128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8"/>
      <c r="T714" s="128"/>
      <c r="U714" s="128"/>
      <c r="V714" s="128"/>
      <c r="W714" s="128"/>
      <c r="X714" s="128"/>
      <c r="Y714" s="128"/>
      <c r="Z714" s="128"/>
      <c r="AA714" s="128"/>
      <c r="AB714" s="128"/>
      <c r="AC714" s="128"/>
    </row>
    <row r="715" spans="1:29" x14ac:dyDescent="0.3">
      <c r="A715" s="128"/>
      <c r="B715" s="128"/>
      <c r="C715" s="128"/>
      <c r="D715" s="128"/>
      <c r="E715" s="128"/>
      <c r="F715" s="128"/>
      <c r="G715" s="128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8"/>
      <c r="T715" s="128"/>
      <c r="U715" s="128"/>
      <c r="V715" s="128"/>
      <c r="W715" s="128"/>
      <c r="X715" s="128"/>
      <c r="Y715" s="128"/>
      <c r="Z715" s="128"/>
      <c r="AA715" s="128"/>
      <c r="AB715" s="128"/>
      <c r="AC715" s="128"/>
    </row>
    <row r="716" spans="1:29" x14ac:dyDescent="0.3">
      <c r="A716" s="128"/>
      <c r="B716" s="128"/>
      <c r="C716" s="128"/>
      <c r="D716" s="128"/>
      <c r="E716" s="128"/>
      <c r="F716" s="128"/>
      <c r="G716" s="128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8"/>
      <c r="T716" s="128"/>
      <c r="U716" s="128"/>
      <c r="V716" s="128"/>
      <c r="W716" s="128"/>
      <c r="X716" s="128"/>
      <c r="Y716" s="128"/>
      <c r="Z716" s="128"/>
      <c r="AA716" s="128"/>
      <c r="AB716" s="128"/>
      <c r="AC716" s="128"/>
    </row>
    <row r="717" spans="1:29" x14ac:dyDescent="0.3">
      <c r="A717" s="128"/>
      <c r="B717" s="128"/>
      <c r="C717" s="128"/>
      <c r="D717" s="128"/>
      <c r="E717" s="128"/>
      <c r="F717" s="128"/>
      <c r="G717" s="128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8"/>
      <c r="T717" s="128"/>
      <c r="U717" s="128"/>
      <c r="V717" s="128"/>
      <c r="W717" s="128"/>
      <c r="X717" s="128"/>
      <c r="Y717" s="128"/>
      <c r="Z717" s="128"/>
      <c r="AA717" s="128"/>
      <c r="AB717" s="128"/>
      <c r="AC717" s="128"/>
    </row>
    <row r="718" spans="1:29" x14ac:dyDescent="0.3">
      <c r="A718" s="128"/>
      <c r="B718" s="128"/>
      <c r="C718" s="128"/>
      <c r="D718" s="128"/>
      <c r="E718" s="128"/>
      <c r="F718" s="128"/>
      <c r="G718" s="128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8"/>
      <c r="T718" s="128"/>
      <c r="U718" s="128"/>
      <c r="V718" s="128"/>
      <c r="W718" s="128"/>
      <c r="X718" s="128"/>
      <c r="Y718" s="128"/>
      <c r="Z718" s="128"/>
      <c r="AA718" s="128"/>
      <c r="AB718" s="128"/>
      <c r="AC718" s="128"/>
    </row>
    <row r="719" spans="1:29" x14ac:dyDescent="0.3">
      <c r="A719" s="128"/>
      <c r="B719" s="128"/>
      <c r="C719" s="128"/>
      <c r="D719" s="128"/>
      <c r="E719" s="128"/>
      <c r="F719" s="128"/>
      <c r="G719" s="128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8"/>
      <c r="T719" s="128"/>
      <c r="U719" s="128"/>
      <c r="V719" s="128"/>
      <c r="W719" s="128"/>
      <c r="X719" s="128"/>
      <c r="Y719" s="128"/>
      <c r="Z719" s="128"/>
      <c r="AA719" s="128"/>
      <c r="AB719" s="128"/>
      <c r="AC719" s="128"/>
    </row>
    <row r="720" spans="1:29" x14ac:dyDescent="0.3">
      <c r="A720" s="128"/>
      <c r="B720" s="128"/>
      <c r="C720" s="128"/>
      <c r="D720" s="128"/>
      <c r="E720" s="128"/>
      <c r="F720" s="128"/>
      <c r="G720" s="128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8"/>
      <c r="T720" s="128"/>
      <c r="U720" s="128"/>
      <c r="V720" s="128"/>
      <c r="W720" s="128"/>
      <c r="X720" s="128"/>
      <c r="Y720" s="128"/>
      <c r="Z720" s="128"/>
      <c r="AA720" s="128"/>
      <c r="AB720" s="128"/>
      <c r="AC720" s="128"/>
    </row>
    <row r="721" spans="1:29" x14ac:dyDescent="0.3">
      <c r="A721" s="128"/>
      <c r="B721" s="128"/>
      <c r="C721" s="128"/>
      <c r="D721" s="128"/>
      <c r="E721" s="128"/>
      <c r="F721" s="128"/>
      <c r="G721" s="128"/>
      <c r="H721" s="128"/>
      <c r="I721" s="128"/>
      <c r="J721" s="128"/>
      <c r="K721" s="128"/>
      <c r="L721" s="128"/>
      <c r="M721" s="128"/>
      <c r="N721" s="128"/>
      <c r="O721" s="128"/>
      <c r="P721" s="128"/>
      <c r="Q721" s="128"/>
      <c r="R721" s="128"/>
      <c r="S721" s="128"/>
      <c r="T721" s="128"/>
      <c r="U721" s="128"/>
      <c r="V721" s="128"/>
      <c r="W721" s="128"/>
      <c r="X721" s="128"/>
      <c r="Y721" s="128"/>
      <c r="Z721" s="128"/>
      <c r="AA721" s="128"/>
      <c r="AB721" s="128"/>
      <c r="AC721" s="128"/>
    </row>
    <row r="722" spans="1:29" x14ac:dyDescent="0.3">
      <c r="A722" s="128"/>
      <c r="B722" s="128"/>
      <c r="C722" s="128"/>
      <c r="D722" s="128"/>
      <c r="E722" s="128"/>
      <c r="F722" s="128"/>
      <c r="G722" s="128"/>
      <c r="H722" s="128"/>
      <c r="I722" s="128"/>
      <c r="J722" s="128"/>
      <c r="K722" s="128"/>
      <c r="L722" s="128"/>
      <c r="M722" s="128"/>
      <c r="N722" s="128"/>
      <c r="O722" s="128"/>
      <c r="P722" s="128"/>
      <c r="Q722" s="128"/>
      <c r="R722" s="128"/>
      <c r="S722" s="128"/>
      <c r="T722" s="128"/>
      <c r="U722" s="128"/>
      <c r="V722" s="128"/>
      <c r="W722" s="128"/>
      <c r="X722" s="128"/>
      <c r="Y722" s="128"/>
      <c r="Z722" s="128"/>
      <c r="AA722" s="128"/>
      <c r="AB722" s="128"/>
      <c r="AC722" s="128"/>
    </row>
    <row r="723" spans="1:29" x14ac:dyDescent="0.3">
      <c r="A723" s="128"/>
      <c r="B723" s="128"/>
      <c r="C723" s="128"/>
      <c r="D723" s="128"/>
      <c r="E723" s="128"/>
      <c r="F723" s="128"/>
      <c r="G723" s="128"/>
      <c r="H723" s="128"/>
      <c r="I723" s="128"/>
      <c r="J723" s="128"/>
      <c r="K723" s="128"/>
      <c r="L723" s="128"/>
      <c r="M723" s="128"/>
      <c r="N723" s="128"/>
      <c r="O723" s="128"/>
      <c r="P723" s="128"/>
      <c r="Q723" s="128"/>
      <c r="R723" s="128"/>
      <c r="S723" s="128"/>
      <c r="T723" s="128"/>
      <c r="U723" s="128"/>
      <c r="V723" s="128"/>
      <c r="W723" s="128"/>
      <c r="X723" s="128"/>
      <c r="Y723" s="128"/>
      <c r="Z723" s="128"/>
      <c r="AA723" s="128"/>
      <c r="AB723" s="128"/>
      <c r="AC723" s="128"/>
    </row>
    <row r="724" spans="1:29" x14ac:dyDescent="0.3">
      <c r="A724" s="128"/>
      <c r="B724" s="128"/>
      <c r="C724" s="128"/>
      <c r="D724" s="128"/>
      <c r="E724" s="128"/>
      <c r="F724" s="128"/>
      <c r="G724" s="128"/>
      <c r="H724" s="128"/>
      <c r="I724" s="128"/>
      <c r="J724" s="128"/>
      <c r="K724" s="128"/>
      <c r="L724" s="128"/>
      <c r="M724" s="128"/>
      <c r="N724" s="128"/>
      <c r="O724" s="128"/>
      <c r="P724" s="128"/>
      <c r="Q724" s="128"/>
      <c r="R724" s="128"/>
      <c r="S724" s="128"/>
      <c r="T724" s="128"/>
      <c r="U724" s="128"/>
      <c r="V724" s="128"/>
      <c r="W724" s="128"/>
      <c r="X724" s="128"/>
      <c r="Y724" s="128"/>
      <c r="Z724" s="128"/>
      <c r="AA724" s="128"/>
      <c r="AB724" s="128"/>
      <c r="AC724" s="128"/>
    </row>
    <row r="725" spans="1:29" x14ac:dyDescent="0.3">
      <c r="A725" s="128"/>
      <c r="B725" s="128"/>
      <c r="C725" s="128"/>
      <c r="D725" s="128"/>
      <c r="E725" s="128"/>
      <c r="F725" s="128"/>
      <c r="G725" s="128"/>
      <c r="H725" s="128"/>
      <c r="I725" s="128"/>
      <c r="J725" s="128"/>
      <c r="K725" s="128"/>
      <c r="L725" s="128"/>
      <c r="M725" s="128"/>
      <c r="N725" s="128"/>
      <c r="O725" s="128"/>
      <c r="P725" s="128"/>
      <c r="Q725" s="128"/>
      <c r="R725" s="128"/>
      <c r="S725" s="128"/>
      <c r="T725" s="128"/>
      <c r="U725" s="128"/>
      <c r="V725" s="128"/>
      <c r="W725" s="128"/>
      <c r="X725" s="128"/>
      <c r="Y725" s="128"/>
      <c r="Z725" s="128"/>
      <c r="AA725" s="128"/>
      <c r="AB725" s="128"/>
      <c r="AC725" s="128"/>
    </row>
    <row r="726" spans="1:29" x14ac:dyDescent="0.3">
      <c r="A726" s="128"/>
      <c r="B726" s="128"/>
      <c r="C726" s="128"/>
      <c r="D726" s="128"/>
      <c r="E726" s="128"/>
      <c r="F726" s="128"/>
      <c r="G726" s="128"/>
      <c r="H726" s="128"/>
      <c r="I726" s="128"/>
      <c r="J726" s="128"/>
      <c r="K726" s="128"/>
      <c r="L726" s="128"/>
      <c r="M726" s="128"/>
      <c r="N726" s="128"/>
      <c r="O726" s="128"/>
      <c r="P726" s="128"/>
      <c r="Q726" s="128"/>
      <c r="R726" s="128"/>
      <c r="S726" s="128"/>
      <c r="T726" s="128"/>
      <c r="U726" s="128"/>
      <c r="V726" s="128"/>
      <c r="W726" s="128"/>
      <c r="X726" s="128"/>
      <c r="Y726" s="128"/>
      <c r="Z726" s="128"/>
      <c r="AA726" s="128"/>
      <c r="AB726" s="128"/>
      <c r="AC726" s="128"/>
    </row>
    <row r="727" spans="1:29" x14ac:dyDescent="0.3">
      <c r="A727" s="128"/>
      <c r="B727" s="128"/>
      <c r="C727" s="128"/>
      <c r="D727" s="128"/>
      <c r="E727" s="128"/>
      <c r="F727" s="128"/>
      <c r="G727" s="128"/>
      <c r="H727" s="128"/>
      <c r="I727" s="128"/>
      <c r="J727" s="128"/>
      <c r="K727" s="128"/>
      <c r="L727" s="128"/>
      <c r="M727" s="128"/>
      <c r="N727" s="128"/>
      <c r="O727" s="128"/>
      <c r="P727" s="128"/>
      <c r="Q727" s="128"/>
      <c r="R727" s="128"/>
      <c r="S727" s="128"/>
      <c r="T727" s="128"/>
      <c r="U727" s="128"/>
      <c r="V727" s="128"/>
      <c r="W727" s="128"/>
      <c r="X727" s="128"/>
      <c r="Y727" s="128"/>
      <c r="Z727" s="128"/>
      <c r="AA727" s="128"/>
      <c r="AB727" s="128"/>
      <c r="AC727" s="128"/>
    </row>
    <row r="728" spans="1:29" x14ac:dyDescent="0.3">
      <c r="A728" s="128"/>
      <c r="B728" s="128"/>
      <c r="C728" s="128"/>
      <c r="D728" s="128"/>
      <c r="E728" s="128"/>
      <c r="F728" s="128"/>
      <c r="G728" s="128"/>
      <c r="H728" s="128"/>
      <c r="I728" s="128"/>
      <c r="J728" s="128"/>
      <c r="K728" s="128"/>
      <c r="L728" s="128"/>
      <c r="M728" s="128"/>
      <c r="N728" s="128"/>
      <c r="O728" s="128"/>
      <c r="P728" s="128"/>
      <c r="Q728" s="128"/>
      <c r="R728" s="128"/>
      <c r="S728" s="128"/>
      <c r="T728" s="128"/>
      <c r="U728" s="128"/>
      <c r="V728" s="128"/>
      <c r="W728" s="128"/>
      <c r="X728" s="128"/>
      <c r="Y728" s="128"/>
      <c r="Z728" s="128"/>
      <c r="AA728" s="128"/>
      <c r="AB728" s="128"/>
      <c r="AC728" s="128"/>
    </row>
    <row r="729" spans="1:29" x14ac:dyDescent="0.3">
      <c r="A729" s="128"/>
      <c r="B729" s="128"/>
      <c r="C729" s="128"/>
      <c r="D729" s="128"/>
      <c r="E729" s="128"/>
      <c r="F729" s="128"/>
      <c r="G729" s="128"/>
      <c r="H729" s="128"/>
      <c r="I729" s="128"/>
      <c r="J729" s="128"/>
      <c r="K729" s="128"/>
      <c r="L729" s="128"/>
      <c r="M729" s="128"/>
      <c r="N729" s="128"/>
      <c r="O729" s="128"/>
      <c r="P729" s="128"/>
      <c r="Q729" s="128"/>
      <c r="R729" s="128"/>
      <c r="S729" s="128"/>
      <c r="T729" s="128"/>
      <c r="U729" s="128"/>
      <c r="V729" s="128"/>
      <c r="W729" s="128"/>
      <c r="X729" s="128"/>
      <c r="Y729" s="128"/>
      <c r="Z729" s="128"/>
      <c r="AA729" s="128"/>
      <c r="AB729" s="128"/>
      <c r="AC729" s="128"/>
    </row>
    <row r="730" spans="1:29" x14ac:dyDescent="0.3">
      <c r="A730" s="128"/>
      <c r="B730" s="128"/>
      <c r="C730" s="128"/>
      <c r="D730" s="128"/>
      <c r="E730" s="128"/>
      <c r="F730" s="128"/>
      <c r="G730" s="128"/>
      <c r="H730" s="128"/>
      <c r="I730" s="128"/>
      <c r="J730" s="128"/>
      <c r="K730" s="128"/>
      <c r="L730" s="128"/>
      <c r="M730" s="128"/>
      <c r="N730" s="128"/>
      <c r="O730" s="128"/>
      <c r="P730" s="128"/>
      <c r="Q730" s="128"/>
      <c r="R730" s="128"/>
      <c r="S730" s="128"/>
      <c r="T730" s="128"/>
      <c r="U730" s="128"/>
      <c r="V730" s="128"/>
      <c r="W730" s="128"/>
      <c r="X730" s="128"/>
      <c r="Y730" s="128"/>
      <c r="Z730" s="128"/>
      <c r="AA730" s="128"/>
      <c r="AB730" s="128"/>
      <c r="AC730" s="128"/>
    </row>
    <row r="731" spans="1:29" x14ac:dyDescent="0.3">
      <c r="A731" s="128"/>
      <c r="B731" s="128"/>
      <c r="C731" s="128"/>
      <c r="D731" s="128"/>
      <c r="E731" s="128"/>
      <c r="F731" s="128"/>
      <c r="G731" s="128"/>
      <c r="H731" s="128"/>
      <c r="I731" s="128"/>
      <c r="J731" s="128"/>
      <c r="K731" s="128"/>
      <c r="L731" s="128"/>
      <c r="M731" s="128"/>
      <c r="N731" s="128"/>
      <c r="O731" s="128"/>
      <c r="P731" s="128"/>
      <c r="Q731" s="128"/>
      <c r="R731" s="128"/>
      <c r="S731" s="128"/>
      <c r="T731" s="128"/>
      <c r="U731" s="128"/>
      <c r="V731" s="128"/>
      <c r="W731" s="128"/>
      <c r="X731" s="128"/>
      <c r="Y731" s="128"/>
      <c r="Z731" s="128"/>
      <c r="AA731" s="128"/>
      <c r="AB731" s="128"/>
      <c r="AC731" s="128"/>
    </row>
    <row r="732" spans="1:29" x14ac:dyDescent="0.3">
      <c r="A732" s="128"/>
      <c r="B732" s="128"/>
      <c r="C732" s="128"/>
      <c r="D732" s="128"/>
      <c r="E732" s="128"/>
      <c r="F732" s="128"/>
      <c r="G732" s="128"/>
      <c r="H732" s="128"/>
      <c r="I732" s="128"/>
      <c r="J732" s="128"/>
      <c r="K732" s="128"/>
      <c r="L732" s="128"/>
      <c r="M732" s="128"/>
      <c r="N732" s="128"/>
      <c r="O732" s="128"/>
      <c r="P732" s="128"/>
      <c r="Q732" s="128"/>
      <c r="R732" s="128"/>
      <c r="S732" s="128"/>
      <c r="T732" s="128"/>
      <c r="U732" s="128"/>
      <c r="V732" s="128"/>
      <c r="W732" s="128"/>
      <c r="X732" s="128"/>
      <c r="Y732" s="128"/>
      <c r="Z732" s="128"/>
      <c r="AA732" s="128"/>
      <c r="AB732" s="128"/>
      <c r="AC732" s="128"/>
    </row>
    <row r="733" spans="1:29" x14ac:dyDescent="0.3">
      <c r="A733" s="128"/>
      <c r="B733" s="128"/>
      <c r="C733" s="128"/>
      <c r="D733" s="128"/>
      <c r="E733" s="128"/>
      <c r="F733" s="128"/>
      <c r="G733" s="128"/>
      <c r="H733" s="128"/>
      <c r="I733" s="128"/>
      <c r="J733" s="128"/>
      <c r="K733" s="128"/>
      <c r="L733" s="128"/>
      <c r="M733" s="128"/>
      <c r="N733" s="128"/>
      <c r="O733" s="128"/>
      <c r="P733" s="128"/>
      <c r="Q733" s="128"/>
      <c r="R733" s="128"/>
      <c r="S733" s="128"/>
      <c r="T733" s="128"/>
      <c r="U733" s="128"/>
      <c r="V733" s="128"/>
      <c r="W733" s="128"/>
      <c r="X733" s="128"/>
      <c r="Y733" s="128"/>
      <c r="Z733" s="128"/>
      <c r="AA733" s="128"/>
      <c r="AB733" s="128"/>
      <c r="AC733" s="128"/>
    </row>
    <row r="734" spans="1:29" x14ac:dyDescent="0.3">
      <c r="A734" s="128"/>
      <c r="B734" s="128"/>
      <c r="C734" s="128"/>
      <c r="D734" s="128"/>
      <c r="E734" s="128"/>
      <c r="F734" s="128"/>
      <c r="G734" s="128"/>
      <c r="H734" s="128"/>
      <c r="I734" s="128"/>
      <c r="J734" s="128"/>
      <c r="K734" s="128"/>
      <c r="L734" s="128"/>
      <c r="M734" s="128"/>
      <c r="N734" s="128"/>
      <c r="O734" s="128"/>
      <c r="P734" s="128"/>
      <c r="Q734" s="128"/>
      <c r="R734" s="128"/>
      <c r="S734" s="128"/>
      <c r="T734" s="128"/>
      <c r="U734" s="128"/>
      <c r="V734" s="128"/>
      <c r="W734" s="128"/>
      <c r="X734" s="128"/>
      <c r="Y734" s="128"/>
      <c r="Z734" s="128"/>
      <c r="AA734" s="128"/>
      <c r="AB734" s="128"/>
      <c r="AC734" s="128"/>
    </row>
    <row r="735" spans="1:29" x14ac:dyDescent="0.3">
      <c r="A735" s="128"/>
      <c r="B735" s="128"/>
      <c r="C735" s="128"/>
      <c r="D735" s="128"/>
      <c r="E735" s="128"/>
      <c r="F735" s="128"/>
      <c r="G735" s="128"/>
      <c r="H735" s="128"/>
      <c r="I735" s="128"/>
      <c r="J735" s="128"/>
      <c r="K735" s="128"/>
      <c r="L735" s="128"/>
      <c r="M735" s="128"/>
      <c r="N735" s="128"/>
      <c r="O735" s="128"/>
      <c r="P735" s="128"/>
      <c r="Q735" s="128"/>
      <c r="R735" s="128"/>
      <c r="S735" s="128"/>
      <c r="T735" s="128"/>
      <c r="U735" s="128"/>
      <c r="V735" s="128"/>
      <c r="W735" s="128"/>
      <c r="X735" s="128"/>
      <c r="Y735" s="128"/>
      <c r="Z735" s="128"/>
      <c r="AA735" s="128"/>
      <c r="AB735" s="128"/>
      <c r="AC735" s="128"/>
    </row>
    <row r="736" spans="1:29" x14ac:dyDescent="0.3">
      <c r="A736" s="128"/>
      <c r="B736" s="128"/>
      <c r="C736" s="128"/>
      <c r="D736" s="128"/>
      <c r="E736" s="128"/>
      <c r="F736" s="128"/>
      <c r="G736" s="128"/>
      <c r="H736" s="128"/>
      <c r="I736" s="128"/>
      <c r="J736" s="128"/>
      <c r="K736" s="128"/>
      <c r="L736" s="128"/>
      <c r="M736" s="128"/>
      <c r="N736" s="128"/>
      <c r="O736" s="128"/>
      <c r="P736" s="128"/>
      <c r="Q736" s="128"/>
      <c r="R736" s="128"/>
      <c r="S736" s="128"/>
      <c r="T736" s="128"/>
      <c r="U736" s="128"/>
      <c r="V736" s="128"/>
      <c r="W736" s="128"/>
      <c r="X736" s="128"/>
      <c r="Y736" s="128"/>
      <c r="Z736" s="128"/>
      <c r="AA736" s="128"/>
      <c r="AB736" s="128"/>
      <c r="AC736" s="128"/>
    </row>
    <row r="737" spans="1:29" x14ac:dyDescent="0.3">
      <c r="A737" s="128"/>
      <c r="B737" s="128"/>
      <c r="C737" s="128"/>
      <c r="D737" s="128"/>
      <c r="E737" s="128"/>
      <c r="F737" s="128"/>
      <c r="G737" s="128"/>
      <c r="H737" s="128"/>
      <c r="I737" s="128"/>
      <c r="J737" s="128"/>
      <c r="K737" s="128"/>
      <c r="L737" s="128"/>
      <c r="M737" s="128"/>
      <c r="N737" s="128"/>
      <c r="O737" s="128"/>
      <c r="P737" s="128"/>
      <c r="Q737" s="128"/>
      <c r="R737" s="128"/>
      <c r="S737" s="128"/>
      <c r="T737" s="128"/>
      <c r="U737" s="128"/>
      <c r="V737" s="128"/>
      <c r="W737" s="128"/>
      <c r="X737" s="128"/>
      <c r="Y737" s="128"/>
      <c r="Z737" s="128"/>
      <c r="AA737" s="128"/>
      <c r="AB737" s="128"/>
      <c r="AC737" s="128"/>
    </row>
    <row r="738" spans="1:29" x14ac:dyDescent="0.3">
      <c r="A738" s="128"/>
      <c r="B738" s="128"/>
      <c r="C738" s="128"/>
      <c r="D738" s="128"/>
      <c r="E738" s="128"/>
      <c r="F738" s="128"/>
      <c r="G738" s="128"/>
      <c r="H738" s="128"/>
      <c r="I738" s="128"/>
      <c r="J738" s="128"/>
      <c r="K738" s="128"/>
      <c r="L738" s="128"/>
      <c r="M738" s="128"/>
      <c r="N738" s="128"/>
      <c r="O738" s="128"/>
      <c r="P738" s="128"/>
      <c r="Q738" s="128"/>
      <c r="R738" s="128"/>
      <c r="S738" s="128"/>
      <c r="T738" s="128"/>
      <c r="U738" s="128"/>
      <c r="V738" s="128"/>
      <c r="W738" s="128"/>
      <c r="X738" s="128"/>
      <c r="Y738" s="128"/>
      <c r="Z738" s="128"/>
      <c r="AA738" s="128"/>
      <c r="AB738" s="128"/>
      <c r="AC738" s="128"/>
    </row>
    <row r="739" spans="1:29" x14ac:dyDescent="0.3">
      <c r="A739" s="128"/>
      <c r="B739" s="128"/>
      <c r="C739" s="128"/>
      <c r="D739" s="128"/>
      <c r="E739" s="128"/>
      <c r="F739" s="128"/>
      <c r="G739" s="128"/>
      <c r="H739" s="128"/>
      <c r="I739" s="128"/>
      <c r="J739" s="128"/>
      <c r="K739" s="128"/>
      <c r="L739" s="128"/>
      <c r="M739" s="128"/>
      <c r="N739" s="128"/>
      <c r="O739" s="128"/>
      <c r="P739" s="128"/>
      <c r="Q739" s="128"/>
      <c r="R739" s="128"/>
      <c r="S739" s="128"/>
      <c r="T739" s="128"/>
      <c r="U739" s="128"/>
      <c r="V739" s="128"/>
      <c r="W739" s="128"/>
      <c r="X739" s="128"/>
      <c r="Y739" s="128"/>
      <c r="Z739" s="128"/>
      <c r="AA739" s="128"/>
      <c r="AB739" s="128"/>
      <c r="AC739" s="128"/>
    </row>
    <row r="740" spans="1:29" x14ac:dyDescent="0.3">
      <c r="A740" s="128"/>
      <c r="B740" s="128"/>
      <c r="C740" s="128"/>
      <c r="D740" s="128"/>
      <c r="E740" s="128"/>
      <c r="F740" s="128"/>
      <c r="G740" s="128"/>
      <c r="H740" s="128"/>
      <c r="I740" s="128"/>
      <c r="J740" s="128"/>
      <c r="K740" s="128"/>
      <c r="L740" s="128"/>
      <c r="M740" s="128"/>
      <c r="N740" s="128"/>
      <c r="O740" s="128"/>
      <c r="P740" s="128"/>
      <c r="Q740" s="128"/>
      <c r="R740" s="128"/>
      <c r="S740" s="128"/>
      <c r="T740" s="128"/>
      <c r="U740" s="128"/>
      <c r="V740" s="128"/>
      <c r="W740" s="128"/>
      <c r="X740" s="128"/>
      <c r="Y740" s="128"/>
      <c r="Z740" s="128"/>
      <c r="AA740" s="128"/>
      <c r="AB740" s="128"/>
      <c r="AC740" s="128"/>
    </row>
    <row r="741" spans="1:29" x14ac:dyDescent="0.3">
      <c r="A741" s="128"/>
      <c r="B741" s="128"/>
      <c r="C741" s="128"/>
      <c r="D741" s="128"/>
      <c r="E741" s="128"/>
      <c r="F741" s="128"/>
      <c r="G741" s="128"/>
      <c r="H741" s="128"/>
      <c r="I741" s="128"/>
      <c r="J741" s="128"/>
      <c r="K741" s="128"/>
      <c r="L741" s="128"/>
      <c r="M741" s="128"/>
      <c r="N741" s="128"/>
      <c r="O741" s="128"/>
      <c r="P741" s="128"/>
      <c r="Q741" s="128"/>
      <c r="R741" s="128"/>
      <c r="S741" s="128"/>
      <c r="T741" s="128"/>
      <c r="U741" s="128"/>
      <c r="V741" s="128"/>
      <c r="W741" s="128"/>
      <c r="X741" s="128"/>
      <c r="Y741" s="128"/>
      <c r="Z741" s="128"/>
      <c r="AA741" s="128"/>
      <c r="AB741" s="128"/>
      <c r="AC741" s="128"/>
    </row>
    <row r="742" spans="1:29" x14ac:dyDescent="0.3">
      <c r="A742" s="128"/>
      <c r="B742" s="128"/>
      <c r="C742" s="128"/>
      <c r="D742" s="128"/>
      <c r="E742" s="128"/>
      <c r="F742" s="128"/>
      <c r="G742" s="128"/>
      <c r="H742" s="128"/>
      <c r="I742" s="128"/>
      <c r="J742" s="128"/>
      <c r="K742" s="128"/>
      <c r="L742" s="128"/>
      <c r="M742" s="128"/>
      <c r="N742" s="128"/>
      <c r="O742" s="128"/>
      <c r="P742" s="128"/>
      <c r="Q742" s="128"/>
      <c r="R742" s="128"/>
      <c r="S742" s="128"/>
      <c r="T742" s="128"/>
      <c r="U742" s="128"/>
      <c r="V742" s="128"/>
      <c r="W742" s="128"/>
      <c r="X742" s="128"/>
      <c r="Y742" s="128"/>
      <c r="Z742" s="128"/>
      <c r="AA742" s="128"/>
      <c r="AB742" s="128"/>
      <c r="AC742" s="128"/>
    </row>
    <row r="743" spans="1:29" x14ac:dyDescent="0.3">
      <c r="A743" s="128"/>
      <c r="B743" s="128"/>
      <c r="C743" s="128"/>
      <c r="D743" s="128"/>
      <c r="E743" s="128"/>
      <c r="F743" s="128"/>
      <c r="G743" s="128"/>
      <c r="H743" s="128"/>
      <c r="I743" s="128"/>
      <c r="J743" s="128"/>
      <c r="K743" s="128"/>
      <c r="L743" s="128"/>
      <c r="M743" s="128"/>
      <c r="N743" s="128"/>
      <c r="O743" s="128"/>
      <c r="P743" s="128"/>
      <c r="Q743" s="128"/>
      <c r="R743" s="128"/>
      <c r="S743" s="128"/>
      <c r="T743" s="128"/>
      <c r="U743" s="128"/>
      <c r="V743" s="128"/>
      <c r="W743" s="128"/>
      <c r="X743" s="128"/>
      <c r="Y743" s="128"/>
      <c r="Z743" s="128"/>
      <c r="AA743" s="128"/>
      <c r="AB743" s="128"/>
      <c r="AC743" s="128"/>
    </row>
    <row r="744" spans="1:29" x14ac:dyDescent="0.3">
      <c r="A744" s="128"/>
      <c r="B744" s="128"/>
      <c r="C744" s="128"/>
      <c r="D744" s="128"/>
      <c r="E744" s="128"/>
      <c r="F744" s="128"/>
      <c r="G744" s="128"/>
      <c r="H744" s="128"/>
      <c r="I744" s="128"/>
      <c r="J744" s="128"/>
      <c r="K744" s="128"/>
      <c r="L744" s="128"/>
      <c r="M744" s="128"/>
      <c r="N744" s="128"/>
      <c r="O744" s="128"/>
      <c r="P744" s="128"/>
      <c r="Q744" s="128"/>
      <c r="R744" s="128"/>
      <c r="S744" s="128"/>
      <c r="T744" s="128"/>
      <c r="U744" s="128"/>
      <c r="V744" s="128"/>
      <c r="W744" s="128"/>
      <c r="X744" s="128"/>
      <c r="Y744" s="128"/>
      <c r="Z744" s="128"/>
      <c r="AA744" s="128"/>
      <c r="AB744" s="128"/>
      <c r="AC744" s="128"/>
    </row>
    <row r="745" spans="1:29" x14ac:dyDescent="0.3">
      <c r="A745" s="128"/>
      <c r="B745" s="128"/>
      <c r="C745" s="128"/>
      <c r="D745" s="128"/>
      <c r="E745" s="128"/>
      <c r="F745" s="128"/>
      <c r="G745" s="128"/>
      <c r="H745" s="128"/>
      <c r="I745" s="128"/>
      <c r="J745" s="128"/>
      <c r="K745" s="128"/>
      <c r="L745" s="128"/>
      <c r="M745" s="128"/>
      <c r="N745" s="128"/>
      <c r="O745" s="128"/>
      <c r="P745" s="128"/>
      <c r="Q745" s="128"/>
      <c r="R745" s="128"/>
      <c r="S745" s="128"/>
      <c r="T745" s="128"/>
      <c r="U745" s="128"/>
      <c r="V745" s="128"/>
      <c r="W745" s="128"/>
      <c r="X745" s="128"/>
      <c r="Y745" s="128"/>
      <c r="Z745" s="128"/>
      <c r="AA745" s="128"/>
      <c r="AB745" s="128"/>
      <c r="AC745" s="128"/>
    </row>
    <row r="746" spans="1:29" x14ac:dyDescent="0.3">
      <c r="A746" s="128"/>
      <c r="B746" s="128"/>
      <c r="C746" s="128"/>
      <c r="D746" s="128"/>
      <c r="E746" s="128"/>
      <c r="F746" s="128"/>
      <c r="G746" s="128"/>
      <c r="H746" s="128"/>
      <c r="I746" s="128"/>
      <c r="J746" s="128"/>
      <c r="K746" s="128"/>
      <c r="L746" s="128"/>
      <c r="M746" s="128"/>
      <c r="N746" s="128"/>
      <c r="O746" s="128"/>
      <c r="P746" s="128"/>
      <c r="Q746" s="128"/>
      <c r="R746" s="128"/>
      <c r="S746" s="128"/>
      <c r="T746" s="128"/>
      <c r="U746" s="128"/>
      <c r="V746" s="128"/>
      <c r="W746" s="128"/>
      <c r="X746" s="128"/>
      <c r="Y746" s="128"/>
      <c r="Z746" s="128"/>
      <c r="AA746" s="128"/>
      <c r="AB746" s="128"/>
      <c r="AC746" s="128"/>
    </row>
    <row r="747" spans="1:29" x14ac:dyDescent="0.3">
      <c r="A747" s="128"/>
      <c r="B747" s="128"/>
      <c r="C747" s="128"/>
      <c r="D747" s="128"/>
      <c r="E747" s="128"/>
      <c r="F747" s="128"/>
      <c r="G747" s="128"/>
      <c r="H747" s="128"/>
      <c r="I747" s="128"/>
      <c r="J747" s="128"/>
      <c r="K747" s="128"/>
      <c r="L747" s="128"/>
      <c r="M747" s="128"/>
      <c r="N747" s="128"/>
      <c r="O747" s="128"/>
      <c r="P747" s="128"/>
      <c r="Q747" s="128"/>
      <c r="R747" s="128"/>
      <c r="S747" s="128"/>
      <c r="T747" s="128"/>
      <c r="U747" s="128"/>
      <c r="V747" s="128"/>
      <c r="W747" s="128"/>
      <c r="X747" s="128"/>
      <c r="Y747" s="128"/>
      <c r="Z747" s="128"/>
      <c r="AA747" s="128"/>
      <c r="AB747" s="128"/>
      <c r="AC747" s="128"/>
    </row>
    <row r="748" spans="1:29" x14ac:dyDescent="0.3">
      <c r="A748" s="128"/>
      <c r="B748" s="128"/>
      <c r="C748" s="128"/>
      <c r="D748" s="128"/>
      <c r="E748" s="128"/>
      <c r="F748" s="128"/>
      <c r="G748" s="128"/>
      <c r="H748" s="128"/>
      <c r="I748" s="128"/>
      <c r="J748" s="128"/>
      <c r="K748" s="128"/>
      <c r="L748" s="128"/>
      <c r="M748" s="128"/>
      <c r="N748" s="128"/>
      <c r="O748" s="128"/>
      <c r="P748" s="128"/>
      <c r="Q748" s="128"/>
      <c r="R748" s="128"/>
      <c r="S748" s="128"/>
      <c r="T748" s="128"/>
      <c r="U748" s="128"/>
      <c r="V748" s="128"/>
      <c r="W748" s="128"/>
      <c r="X748" s="128"/>
      <c r="Y748" s="128"/>
      <c r="Z748" s="128"/>
      <c r="AA748" s="128"/>
      <c r="AB748" s="128"/>
      <c r="AC748" s="128"/>
    </row>
    <row r="749" spans="1:29" x14ac:dyDescent="0.3">
      <c r="A749" s="128"/>
      <c r="B749" s="128"/>
      <c r="C749" s="128"/>
      <c r="D749" s="128"/>
      <c r="E749" s="128"/>
      <c r="F749" s="128"/>
      <c r="G749" s="128"/>
      <c r="H749" s="128"/>
      <c r="I749" s="128"/>
      <c r="J749" s="128"/>
      <c r="K749" s="128"/>
      <c r="L749" s="128"/>
      <c r="M749" s="128"/>
      <c r="N749" s="128"/>
      <c r="O749" s="128"/>
      <c r="P749" s="128"/>
      <c r="Q749" s="128"/>
      <c r="R749" s="128"/>
      <c r="S749" s="128"/>
      <c r="T749" s="128"/>
      <c r="U749" s="128"/>
      <c r="V749" s="128"/>
      <c r="W749" s="128"/>
      <c r="X749" s="128"/>
      <c r="Y749" s="128"/>
      <c r="Z749" s="128"/>
      <c r="AA749" s="128"/>
      <c r="AB749" s="128"/>
      <c r="AC749" s="128"/>
    </row>
    <row r="750" spans="1:29" x14ac:dyDescent="0.3">
      <c r="A750" s="128"/>
      <c r="B750" s="128"/>
      <c r="C750" s="128"/>
      <c r="D750" s="128"/>
      <c r="E750" s="128"/>
      <c r="F750" s="128"/>
      <c r="G750" s="128"/>
      <c r="H750" s="128"/>
      <c r="I750" s="128"/>
      <c r="J750" s="128"/>
      <c r="K750" s="128"/>
      <c r="L750" s="128"/>
      <c r="M750" s="128"/>
      <c r="N750" s="128"/>
      <c r="O750" s="128"/>
      <c r="P750" s="128"/>
      <c r="Q750" s="128"/>
      <c r="R750" s="128"/>
      <c r="S750" s="128"/>
      <c r="T750" s="128"/>
      <c r="U750" s="128"/>
      <c r="V750" s="128"/>
      <c r="W750" s="128"/>
      <c r="X750" s="128"/>
      <c r="Y750" s="128"/>
      <c r="Z750" s="128"/>
      <c r="AA750" s="128"/>
      <c r="AB750" s="128"/>
      <c r="AC750" s="128"/>
    </row>
    <row r="751" spans="1:29" x14ac:dyDescent="0.3">
      <c r="A751" s="128"/>
      <c r="B751" s="128"/>
      <c r="C751" s="128"/>
      <c r="D751" s="128"/>
      <c r="E751" s="128"/>
      <c r="F751" s="128"/>
      <c r="G751" s="128"/>
      <c r="H751" s="128"/>
      <c r="I751" s="128"/>
      <c r="J751" s="128"/>
      <c r="K751" s="128"/>
      <c r="L751" s="128"/>
      <c r="M751" s="128"/>
      <c r="N751" s="128"/>
      <c r="O751" s="128"/>
      <c r="P751" s="128"/>
      <c r="Q751" s="128"/>
      <c r="R751" s="128"/>
      <c r="S751" s="128"/>
      <c r="T751" s="128"/>
      <c r="U751" s="128"/>
      <c r="V751" s="128"/>
      <c r="W751" s="128"/>
      <c r="X751" s="128"/>
      <c r="Y751" s="128"/>
      <c r="Z751" s="128"/>
      <c r="AA751" s="128"/>
      <c r="AB751" s="128"/>
      <c r="AC751" s="128"/>
    </row>
    <row r="752" spans="1:29" x14ac:dyDescent="0.3">
      <c r="A752" s="128"/>
      <c r="B752" s="128"/>
      <c r="C752" s="128"/>
      <c r="D752" s="128"/>
      <c r="E752" s="128"/>
      <c r="F752" s="128"/>
      <c r="G752" s="128"/>
      <c r="H752" s="128"/>
      <c r="I752" s="128"/>
      <c r="J752" s="128"/>
      <c r="K752" s="128"/>
      <c r="L752" s="128"/>
      <c r="M752" s="128"/>
      <c r="N752" s="128"/>
      <c r="O752" s="128"/>
      <c r="P752" s="128"/>
      <c r="Q752" s="128"/>
      <c r="R752" s="128"/>
      <c r="S752" s="128"/>
      <c r="T752" s="128"/>
      <c r="U752" s="128"/>
      <c r="V752" s="128"/>
      <c r="W752" s="128"/>
      <c r="X752" s="128"/>
      <c r="Y752" s="128"/>
      <c r="Z752" s="128"/>
      <c r="AA752" s="128"/>
      <c r="AB752" s="128"/>
      <c r="AC752" s="128"/>
    </row>
    <row r="753" spans="1:29" x14ac:dyDescent="0.3">
      <c r="A753" s="128"/>
      <c r="B753" s="128"/>
      <c r="C753" s="128"/>
      <c r="D753" s="128"/>
      <c r="E753" s="128"/>
      <c r="F753" s="128"/>
      <c r="G753" s="128"/>
      <c r="H753" s="128"/>
      <c r="I753" s="128"/>
      <c r="J753" s="128"/>
      <c r="K753" s="128"/>
      <c r="L753" s="128"/>
      <c r="M753" s="128"/>
      <c r="N753" s="128"/>
      <c r="O753" s="128"/>
      <c r="P753" s="128"/>
      <c r="Q753" s="128"/>
      <c r="R753" s="128"/>
      <c r="S753" s="128"/>
      <c r="T753" s="128"/>
      <c r="U753" s="128"/>
      <c r="V753" s="128"/>
      <c r="W753" s="128"/>
      <c r="X753" s="128"/>
      <c r="Y753" s="128"/>
      <c r="Z753" s="128"/>
      <c r="AA753" s="128"/>
      <c r="AB753" s="128"/>
      <c r="AC753" s="128"/>
    </row>
    <row r="754" spans="1:29" x14ac:dyDescent="0.3">
      <c r="A754" s="128"/>
      <c r="B754" s="128"/>
      <c r="C754" s="128"/>
      <c r="D754" s="128"/>
      <c r="E754" s="128"/>
      <c r="F754" s="128"/>
      <c r="G754" s="128"/>
      <c r="H754" s="128"/>
      <c r="I754" s="128"/>
      <c r="J754" s="128"/>
      <c r="K754" s="128"/>
      <c r="L754" s="128"/>
      <c r="M754" s="128"/>
      <c r="N754" s="128"/>
      <c r="O754" s="128"/>
      <c r="P754" s="128"/>
      <c r="Q754" s="128"/>
      <c r="R754" s="128"/>
      <c r="S754" s="128"/>
      <c r="T754" s="128"/>
      <c r="U754" s="128"/>
      <c r="V754" s="128"/>
      <c r="W754" s="128"/>
      <c r="X754" s="128"/>
      <c r="Y754" s="128"/>
      <c r="Z754" s="128"/>
      <c r="AA754" s="128"/>
      <c r="AB754" s="128"/>
      <c r="AC754" s="128"/>
    </row>
    <row r="755" spans="1:29" x14ac:dyDescent="0.3">
      <c r="A755" s="128"/>
      <c r="B755" s="128"/>
      <c r="C755" s="128"/>
      <c r="D755" s="128"/>
      <c r="E755" s="128"/>
      <c r="F755" s="128"/>
      <c r="G755" s="128"/>
      <c r="H755" s="128"/>
      <c r="I755" s="128"/>
      <c r="J755" s="128"/>
      <c r="K755" s="128"/>
      <c r="L755" s="128"/>
      <c r="M755" s="128"/>
      <c r="N755" s="128"/>
      <c r="O755" s="128"/>
      <c r="P755" s="128"/>
      <c r="Q755" s="128"/>
      <c r="R755" s="128"/>
      <c r="S755" s="128"/>
      <c r="T755" s="128"/>
      <c r="U755" s="128"/>
      <c r="V755" s="128"/>
      <c r="W755" s="128"/>
      <c r="X755" s="128"/>
      <c r="Y755" s="128"/>
      <c r="Z755" s="128"/>
      <c r="AA755" s="128"/>
      <c r="AB755" s="128"/>
      <c r="AC755" s="128"/>
    </row>
    <row r="756" spans="1:29" x14ac:dyDescent="0.3">
      <c r="A756" s="128"/>
      <c r="B756" s="128"/>
      <c r="C756" s="128"/>
      <c r="D756" s="128"/>
      <c r="E756" s="128"/>
      <c r="F756" s="128"/>
      <c r="G756" s="128"/>
      <c r="H756" s="128"/>
      <c r="I756" s="128"/>
      <c r="J756" s="128"/>
      <c r="K756" s="128"/>
      <c r="L756" s="128"/>
      <c r="M756" s="128"/>
      <c r="N756" s="128"/>
      <c r="O756" s="128"/>
      <c r="P756" s="128"/>
      <c r="Q756" s="128"/>
      <c r="R756" s="128"/>
      <c r="S756" s="128"/>
      <c r="T756" s="128"/>
      <c r="U756" s="128"/>
      <c r="V756" s="128"/>
      <c r="W756" s="128"/>
      <c r="X756" s="128"/>
      <c r="Y756" s="128"/>
      <c r="Z756" s="128"/>
      <c r="AA756" s="128"/>
      <c r="AB756" s="128"/>
      <c r="AC756" s="128"/>
    </row>
    <row r="757" spans="1:29" x14ac:dyDescent="0.3">
      <c r="A757" s="128"/>
      <c r="B757" s="128"/>
      <c r="C757" s="128"/>
      <c r="D757" s="128"/>
      <c r="E757" s="128"/>
      <c r="F757" s="128"/>
      <c r="G757" s="128"/>
      <c r="H757" s="128"/>
      <c r="I757" s="128"/>
      <c r="J757" s="128"/>
      <c r="K757" s="128"/>
      <c r="L757" s="128"/>
      <c r="M757" s="128"/>
      <c r="N757" s="128"/>
      <c r="O757" s="128"/>
      <c r="P757" s="128"/>
      <c r="Q757" s="128"/>
      <c r="R757" s="128"/>
      <c r="S757" s="128"/>
      <c r="T757" s="128"/>
      <c r="U757" s="128"/>
      <c r="V757" s="128"/>
      <c r="W757" s="128"/>
      <c r="X757" s="128"/>
      <c r="Y757" s="128"/>
      <c r="Z757" s="128"/>
      <c r="AA757" s="128"/>
      <c r="AB757" s="128"/>
      <c r="AC757" s="128"/>
    </row>
    <row r="758" spans="1:29" x14ac:dyDescent="0.3">
      <c r="A758" s="128"/>
      <c r="B758" s="128"/>
      <c r="C758" s="128"/>
      <c r="D758" s="128"/>
      <c r="E758" s="128"/>
      <c r="F758" s="128"/>
      <c r="G758" s="128"/>
      <c r="H758" s="128"/>
      <c r="I758" s="128"/>
      <c r="J758" s="128"/>
      <c r="K758" s="128"/>
      <c r="L758" s="128"/>
      <c r="M758" s="128"/>
      <c r="N758" s="128"/>
      <c r="O758" s="128"/>
      <c r="P758" s="128"/>
      <c r="Q758" s="128"/>
      <c r="R758" s="128"/>
      <c r="S758" s="128"/>
      <c r="T758" s="128"/>
      <c r="U758" s="128"/>
      <c r="V758" s="128"/>
      <c r="W758" s="128"/>
      <c r="X758" s="128"/>
      <c r="Y758" s="128"/>
      <c r="Z758" s="128"/>
      <c r="AA758" s="128"/>
      <c r="AB758" s="128"/>
      <c r="AC758" s="128"/>
    </row>
    <row r="759" spans="1:29" x14ac:dyDescent="0.3">
      <c r="A759" s="128"/>
      <c r="B759" s="128"/>
      <c r="C759" s="128"/>
      <c r="D759" s="128"/>
      <c r="E759" s="128"/>
      <c r="F759" s="128"/>
      <c r="G759" s="128"/>
      <c r="H759" s="128"/>
      <c r="I759" s="128"/>
      <c r="J759" s="128"/>
      <c r="K759" s="128"/>
      <c r="L759" s="128"/>
      <c r="M759" s="128"/>
      <c r="N759" s="128"/>
      <c r="O759" s="128"/>
      <c r="P759" s="128"/>
      <c r="Q759" s="128"/>
      <c r="R759" s="128"/>
      <c r="S759" s="128"/>
      <c r="T759" s="128"/>
      <c r="U759" s="128"/>
      <c r="V759" s="128"/>
      <c r="W759" s="128"/>
      <c r="X759" s="128"/>
      <c r="Y759" s="128"/>
      <c r="Z759" s="128"/>
      <c r="AA759" s="128"/>
      <c r="AB759" s="128"/>
      <c r="AC759" s="128"/>
    </row>
    <row r="760" spans="1:29" x14ac:dyDescent="0.3">
      <c r="A760" s="128"/>
      <c r="B760" s="128"/>
      <c r="C760" s="128"/>
      <c r="D760" s="128"/>
      <c r="E760" s="128"/>
      <c r="F760" s="128"/>
      <c r="G760" s="128"/>
      <c r="H760" s="128"/>
      <c r="I760" s="128"/>
      <c r="J760" s="128"/>
      <c r="K760" s="128"/>
      <c r="L760" s="128"/>
      <c r="M760" s="128"/>
      <c r="N760" s="128"/>
      <c r="O760" s="128"/>
      <c r="P760" s="128"/>
      <c r="Q760" s="128"/>
      <c r="R760" s="128"/>
      <c r="S760" s="128"/>
      <c r="T760" s="128"/>
      <c r="U760" s="128"/>
      <c r="V760" s="128"/>
      <c r="W760" s="128"/>
      <c r="X760" s="128"/>
      <c r="Y760" s="128"/>
      <c r="Z760" s="128"/>
      <c r="AA760" s="128"/>
      <c r="AB760" s="128"/>
      <c r="AC760" s="128"/>
    </row>
    <row r="761" spans="1:29" x14ac:dyDescent="0.3">
      <c r="A761" s="128"/>
      <c r="B761" s="128"/>
      <c r="C761" s="128"/>
      <c r="D761" s="128"/>
      <c r="E761" s="128"/>
      <c r="F761" s="128"/>
      <c r="G761" s="128"/>
      <c r="H761" s="128"/>
      <c r="I761" s="128"/>
      <c r="J761" s="128"/>
      <c r="K761" s="128"/>
      <c r="L761" s="128"/>
      <c r="M761" s="128"/>
      <c r="N761" s="128"/>
      <c r="O761" s="128"/>
      <c r="P761" s="128"/>
      <c r="Q761" s="128"/>
      <c r="R761" s="128"/>
      <c r="S761" s="128"/>
      <c r="T761" s="128"/>
      <c r="U761" s="128"/>
      <c r="V761" s="128"/>
      <c r="W761" s="128"/>
      <c r="X761" s="128"/>
      <c r="Y761" s="128"/>
      <c r="Z761" s="128"/>
      <c r="AA761" s="128"/>
      <c r="AB761" s="128"/>
      <c r="AC761" s="128"/>
    </row>
    <row r="762" spans="1:29" x14ac:dyDescent="0.3">
      <c r="A762" s="128"/>
      <c r="B762" s="128"/>
      <c r="C762" s="128"/>
      <c r="D762" s="128"/>
      <c r="E762" s="128"/>
      <c r="F762" s="128"/>
      <c r="G762" s="128"/>
      <c r="H762" s="128"/>
      <c r="I762" s="128"/>
      <c r="J762" s="128"/>
      <c r="K762" s="128"/>
      <c r="L762" s="128"/>
      <c r="M762" s="128"/>
      <c r="N762" s="128"/>
      <c r="O762" s="128"/>
      <c r="P762" s="128"/>
      <c r="Q762" s="128"/>
      <c r="R762" s="128"/>
      <c r="S762" s="128"/>
      <c r="T762" s="128"/>
      <c r="U762" s="128"/>
      <c r="V762" s="128"/>
      <c r="W762" s="128"/>
      <c r="X762" s="128"/>
      <c r="Y762" s="128"/>
      <c r="Z762" s="128"/>
      <c r="AA762" s="128"/>
      <c r="AB762" s="128"/>
      <c r="AC762" s="128"/>
    </row>
    <row r="763" spans="1:29" x14ac:dyDescent="0.3">
      <c r="A763" s="128"/>
      <c r="B763" s="128"/>
      <c r="C763" s="128"/>
      <c r="D763" s="128"/>
      <c r="E763" s="128"/>
      <c r="F763" s="128"/>
      <c r="G763" s="128"/>
      <c r="H763" s="128"/>
      <c r="I763" s="128"/>
      <c r="J763" s="128"/>
      <c r="K763" s="128"/>
      <c r="L763" s="128"/>
      <c r="M763" s="128"/>
      <c r="N763" s="128"/>
      <c r="O763" s="128"/>
      <c r="P763" s="128"/>
      <c r="Q763" s="128"/>
      <c r="R763" s="128"/>
      <c r="S763" s="128"/>
      <c r="T763" s="128"/>
      <c r="U763" s="128"/>
      <c r="V763" s="128"/>
      <c r="W763" s="128"/>
      <c r="X763" s="128"/>
      <c r="Y763" s="128"/>
      <c r="Z763" s="128"/>
      <c r="AA763" s="128"/>
      <c r="AB763" s="128"/>
      <c r="AC763" s="128"/>
    </row>
    <row r="764" spans="1:29" x14ac:dyDescent="0.3">
      <c r="A764" s="128"/>
      <c r="B764" s="128"/>
      <c r="C764" s="128"/>
      <c r="D764" s="128"/>
      <c r="E764" s="128"/>
      <c r="F764" s="128"/>
      <c r="G764" s="128"/>
      <c r="H764" s="128"/>
      <c r="I764" s="128"/>
      <c r="J764" s="128"/>
      <c r="K764" s="128"/>
      <c r="L764" s="128"/>
      <c r="M764" s="128"/>
      <c r="N764" s="128"/>
      <c r="O764" s="128"/>
      <c r="P764" s="128"/>
      <c r="Q764" s="128"/>
      <c r="R764" s="128"/>
      <c r="S764" s="128"/>
      <c r="T764" s="128"/>
      <c r="U764" s="128"/>
      <c r="V764" s="128"/>
      <c r="W764" s="128"/>
      <c r="X764" s="128"/>
      <c r="Y764" s="128"/>
      <c r="Z764" s="128"/>
      <c r="AA764" s="128"/>
      <c r="AB764" s="128"/>
      <c r="AC764" s="128"/>
    </row>
    <row r="765" spans="1:29" x14ac:dyDescent="0.3">
      <c r="A765" s="128"/>
      <c r="B765" s="128"/>
      <c r="C765" s="128"/>
      <c r="D765" s="128"/>
      <c r="E765" s="128"/>
      <c r="F765" s="128"/>
      <c r="G765" s="128"/>
      <c r="H765" s="128"/>
      <c r="I765" s="128"/>
      <c r="J765" s="128"/>
      <c r="K765" s="128"/>
      <c r="L765" s="128"/>
      <c r="M765" s="128"/>
      <c r="N765" s="128"/>
      <c r="O765" s="128"/>
      <c r="P765" s="128"/>
      <c r="Q765" s="128"/>
      <c r="R765" s="128"/>
      <c r="S765" s="128"/>
      <c r="T765" s="128"/>
      <c r="U765" s="128"/>
      <c r="V765" s="128"/>
      <c r="W765" s="128"/>
      <c r="X765" s="128"/>
      <c r="Y765" s="128"/>
      <c r="Z765" s="128"/>
      <c r="AA765" s="128"/>
      <c r="AB765" s="128"/>
      <c r="AC765" s="128"/>
    </row>
    <row r="766" spans="1:29" x14ac:dyDescent="0.3">
      <c r="A766" s="128"/>
      <c r="B766" s="128"/>
      <c r="C766" s="128"/>
      <c r="D766" s="128"/>
      <c r="E766" s="128"/>
      <c r="F766" s="128"/>
      <c r="G766" s="128"/>
      <c r="H766" s="128"/>
      <c r="I766" s="128"/>
      <c r="J766" s="128"/>
      <c r="K766" s="128"/>
      <c r="L766" s="128"/>
      <c r="M766" s="128"/>
      <c r="N766" s="128"/>
      <c r="O766" s="128"/>
      <c r="P766" s="128"/>
      <c r="Q766" s="128"/>
      <c r="R766" s="128"/>
      <c r="S766" s="128"/>
      <c r="T766" s="128"/>
      <c r="U766" s="128"/>
      <c r="V766" s="128"/>
      <c r="W766" s="128"/>
      <c r="X766" s="128"/>
      <c r="Y766" s="128"/>
      <c r="Z766" s="128"/>
      <c r="AA766" s="128"/>
      <c r="AB766" s="128"/>
      <c r="AC766" s="128"/>
    </row>
    <row r="767" spans="1:29" x14ac:dyDescent="0.3">
      <c r="A767" s="128"/>
      <c r="B767" s="128"/>
      <c r="C767" s="128"/>
      <c r="D767" s="128"/>
      <c r="E767" s="128"/>
      <c r="F767" s="128"/>
      <c r="G767" s="128"/>
      <c r="H767" s="128"/>
      <c r="I767" s="128"/>
      <c r="J767" s="128"/>
      <c r="K767" s="128"/>
      <c r="L767" s="128"/>
      <c r="M767" s="128"/>
      <c r="N767" s="128"/>
      <c r="O767" s="128"/>
      <c r="P767" s="128"/>
      <c r="Q767" s="128"/>
      <c r="R767" s="128"/>
      <c r="S767" s="128"/>
      <c r="T767" s="128"/>
      <c r="U767" s="128"/>
      <c r="V767" s="128"/>
      <c r="W767" s="128"/>
      <c r="X767" s="128"/>
      <c r="Y767" s="128"/>
      <c r="Z767" s="128"/>
      <c r="AA767" s="128"/>
      <c r="AB767" s="128"/>
      <c r="AC767" s="128"/>
    </row>
    <row r="768" spans="1:29" x14ac:dyDescent="0.3">
      <c r="A768" s="128"/>
      <c r="B768" s="128"/>
      <c r="C768" s="128"/>
      <c r="D768" s="128"/>
      <c r="E768" s="128"/>
      <c r="F768" s="128"/>
      <c r="G768" s="128"/>
      <c r="H768" s="128"/>
      <c r="I768" s="128"/>
      <c r="J768" s="128"/>
      <c r="K768" s="128"/>
      <c r="L768" s="128"/>
      <c r="M768" s="128"/>
      <c r="N768" s="128"/>
      <c r="O768" s="128"/>
      <c r="P768" s="128"/>
      <c r="Q768" s="128"/>
      <c r="R768" s="128"/>
      <c r="S768" s="128"/>
      <c r="T768" s="128"/>
      <c r="U768" s="128"/>
      <c r="V768" s="128"/>
      <c r="W768" s="128"/>
      <c r="X768" s="128"/>
      <c r="Y768" s="128"/>
      <c r="Z768" s="128"/>
      <c r="AA768" s="128"/>
      <c r="AB768" s="128"/>
      <c r="AC768" s="128"/>
    </row>
    <row r="769" spans="1:29" x14ac:dyDescent="0.3">
      <c r="A769" s="128"/>
      <c r="B769" s="128"/>
      <c r="C769" s="128"/>
      <c r="D769" s="128"/>
      <c r="E769" s="128"/>
      <c r="F769" s="128"/>
      <c r="G769" s="128"/>
      <c r="H769" s="128"/>
      <c r="I769" s="128"/>
      <c r="J769" s="128"/>
      <c r="K769" s="128"/>
      <c r="L769" s="128"/>
      <c r="M769" s="128"/>
      <c r="N769" s="128"/>
      <c r="O769" s="128"/>
      <c r="P769" s="128"/>
      <c r="Q769" s="128"/>
      <c r="R769" s="128"/>
      <c r="S769" s="128"/>
      <c r="T769" s="128"/>
      <c r="U769" s="128"/>
      <c r="V769" s="128"/>
      <c r="W769" s="128"/>
      <c r="X769" s="128"/>
      <c r="Y769" s="128"/>
      <c r="Z769" s="128"/>
      <c r="AA769" s="128"/>
      <c r="AB769" s="128"/>
      <c r="AC769" s="128"/>
    </row>
    <row r="770" spans="1:29" x14ac:dyDescent="0.3">
      <c r="A770" s="128"/>
      <c r="B770" s="128"/>
      <c r="C770" s="128"/>
      <c r="D770" s="128"/>
      <c r="E770" s="128"/>
      <c r="F770" s="128"/>
      <c r="G770" s="128"/>
      <c r="H770" s="128"/>
      <c r="I770" s="128"/>
      <c r="J770" s="128"/>
      <c r="K770" s="128"/>
      <c r="L770" s="128"/>
      <c r="M770" s="128"/>
      <c r="N770" s="128"/>
      <c r="O770" s="128"/>
      <c r="P770" s="128"/>
      <c r="Q770" s="128"/>
      <c r="R770" s="128"/>
      <c r="S770" s="128"/>
      <c r="T770" s="128"/>
      <c r="U770" s="128"/>
      <c r="V770" s="128"/>
      <c r="W770" s="128"/>
      <c r="X770" s="128"/>
      <c r="Y770" s="128"/>
      <c r="Z770" s="128"/>
      <c r="AA770" s="128"/>
      <c r="AB770" s="128"/>
      <c r="AC770" s="128"/>
    </row>
    <row r="771" spans="1:29" x14ac:dyDescent="0.3">
      <c r="A771" s="128"/>
      <c r="B771" s="128"/>
      <c r="C771" s="128"/>
      <c r="D771" s="128"/>
      <c r="E771" s="128"/>
      <c r="F771" s="128"/>
      <c r="G771" s="128"/>
      <c r="H771" s="128"/>
      <c r="I771" s="128"/>
      <c r="J771" s="128"/>
      <c r="K771" s="128"/>
      <c r="L771" s="128"/>
      <c r="M771" s="128"/>
      <c r="N771" s="128"/>
      <c r="O771" s="128"/>
      <c r="P771" s="128"/>
      <c r="Q771" s="128"/>
      <c r="R771" s="128"/>
      <c r="S771" s="128"/>
      <c r="T771" s="128"/>
      <c r="U771" s="128"/>
      <c r="V771" s="128"/>
      <c r="W771" s="128"/>
      <c r="X771" s="128"/>
      <c r="Y771" s="128"/>
      <c r="Z771" s="128"/>
      <c r="AA771" s="128"/>
      <c r="AB771" s="128"/>
      <c r="AC771" s="128"/>
    </row>
    <row r="772" spans="1:29" x14ac:dyDescent="0.3">
      <c r="A772" s="128"/>
      <c r="B772" s="128"/>
      <c r="C772" s="128"/>
      <c r="D772" s="128"/>
      <c r="E772" s="128"/>
      <c r="F772" s="128"/>
      <c r="G772" s="128"/>
      <c r="H772" s="128"/>
      <c r="I772" s="128"/>
      <c r="J772" s="128"/>
      <c r="K772" s="128"/>
      <c r="L772" s="128"/>
      <c r="M772" s="128"/>
      <c r="N772" s="128"/>
      <c r="O772" s="128"/>
      <c r="P772" s="128"/>
      <c r="Q772" s="128"/>
      <c r="R772" s="128"/>
      <c r="S772" s="128"/>
      <c r="T772" s="128"/>
      <c r="U772" s="128"/>
      <c r="V772" s="128"/>
      <c r="W772" s="128"/>
      <c r="X772" s="128"/>
      <c r="Y772" s="128"/>
      <c r="Z772" s="128"/>
      <c r="AA772" s="128"/>
      <c r="AB772" s="128"/>
      <c r="AC772" s="128"/>
    </row>
    <row r="773" spans="1:29" x14ac:dyDescent="0.3">
      <c r="A773" s="128"/>
      <c r="B773" s="128"/>
      <c r="C773" s="128"/>
      <c r="D773" s="128"/>
      <c r="E773" s="128"/>
      <c r="F773" s="128"/>
      <c r="G773" s="128"/>
      <c r="H773" s="128"/>
      <c r="I773" s="128"/>
      <c r="J773" s="128"/>
      <c r="K773" s="128"/>
      <c r="L773" s="128"/>
      <c r="M773" s="128"/>
      <c r="N773" s="128"/>
      <c r="O773" s="128"/>
      <c r="P773" s="128"/>
      <c r="Q773" s="128"/>
      <c r="R773" s="128"/>
      <c r="S773" s="128"/>
      <c r="T773" s="128"/>
      <c r="U773" s="128"/>
      <c r="V773" s="128"/>
      <c r="W773" s="128"/>
      <c r="X773" s="128"/>
      <c r="Y773" s="128"/>
      <c r="Z773" s="128"/>
      <c r="AA773" s="128"/>
      <c r="AB773" s="128"/>
      <c r="AC773" s="128"/>
    </row>
    <row r="774" spans="1:29" x14ac:dyDescent="0.3">
      <c r="A774" s="128"/>
      <c r="B774" s="128"/>
      <c r="C774" s="128"/>
      <c r="D774" s="128"/>
      <c r="E774" s="128"/>
      <c r="F774" s="128"/>
      <c r="G774" s="128"/>
      <c r="H774" s="128"/>
      <c r="I774" s="128"/>
      <c r="J774" s="128"/>
      <c r="K774" s="128"/>
      <c r="L774" s="128"/>
      <c r="M774" s="128"/>
      <c r="N774" s="128"/>
      <c r="O774" s="128"/>
      <c r="P774" s="128"/>
      <c r="Q774" s="128"/>
      <c r="R774" s="128"/>
      <c r="S774" s="128"/>
      <c r="T774" s="128"/>
      <c r="U774" s="128"/>
      <c r="V774" s="128"/>
      <c r="W774" s="128"/>
      <c r="X774" s="128"/>
      <c r="Y774" s="128"/>
      <c r="Z774" s="128"/>
      <c r="AA774" s="128"/>
      <c r="AB774" s="128"/>
      <c r="AC774" s="128"/>
    </row>
    <row r="775" spans="1:29" x14ac:dyDescent="0.3">
      <c r="A775" s="128"/>
      <c r="B775" s="128"/>
      <c r="C775" s="128"/>
      <c r="D775" s="128"/>
      <c r="E775" s="128"/>
      <c r="F775" s="128"/>
      <c r="G775" s="128"/>
      <c r="H775" s="128"/>
      <c r="I775" s="128"/>
      <c r="J775" s="128"/>
      <c r="K775" s="128"/>
      <c r="L775" s="128"/>
      <c r="M775" s="128"/>
      <c r="N775" s="128"/>
      <c r="O775" s="128"/>
      <c r="P775" s="128"/>
      <c r="Q775" s="128"/>
      <c r="R775" s="128"/>
      <c r="S775" s="128"/>
      <c r="T775" s="128"/>
      <c r="U775" s="128"/>
      <c r="V775" s="128"/>
      <c r="W775" s="128"/>
      <c r="X775" s="128"/>
      <c r="Y775" s="128"/>
      <c r="Z775" s="128"/>
      <c r="AA775" s="128"/>
      <c r="AB775" s="128"/>
      <c r="AC775" s="128"/>
    </row>
    <row r="776" spans="1:29" x14ac:dyDescent="0.3">
      <c r="A776" s="128"/>
      <c r="B776" s="128"/>
      <c r="C776" s="128"/>
      <c r="D776" s="128"/>
      <c r="E776" s="128"/>
      <c r="F776" s="128"/>
      <c r="G776" s="128"/>
      <c r="H776" s="128"/>
      <c r="I776" s="128"/>
      <c r="J776" s="128"/>
      <c r="K776" s="128"/>
      <c r="L776" s="128"/>
      <c r="M776" s="128"/>
      <c r="N776" s="128"/>
      <c r="O776" s="128"/>
      <c r="P776" s="128"/>
      <c r="Q776" s="128"/>
      <c r="R776" s="128"/>
      <c r="S776" s="128"/>
      <c r="T776" s="128"/>
      <c r="U776" s="128"/>
      <c r="V776" s="128"/>
      <c r="W776" s="128"/>
      <c r="X776" s="128"/>
      <c r="Y776" s="128"/>
      <c r="Z776" s="128"/>
      <c r="AA776" s="128"/>
      <c r="AB776" s="128"/>
      <c r="AC776" s="128"/>
    </row>
    <row r="777" spans="1:29" x14ac:dyDescent="0.3">
      <c r="A777" s="128"/>
      <c r="B777" s="128"/>
      <c r="C777" s="128"/>
      <c r="D777" s="128"/>
      <c r="E777" s="128"/>
      <c r="F777" s="128"/>
      <c r="G777" s="128"/>
      <c r="H777" s="128"/>
      <c r="I777" s="128"/>
      <c r="J777" s="128"/>
      <c r="K777" s="128"/>
      <c r="L777" s="128"/>
      <c r="M777" s="128"/>
      <c r="N777" s="128"/>
      <c r="O777" s="128"/>
      <c r="P777" s="128"/>
      <c r="Q777" s="128"/>
      <c r="R777" s="128"/>
      <c r="S777" s="128"/>
      <c r="T777" s="128"/>
      <c r="U777" s="128"/>
      <c r="V777" s="128"/>
      <c r="W777" s="128"/>
      <c r="X777" s="128"/>
      <c r="Y777" s="128"/>
      <c r="Z777" s="128"/>
      <c r="AA777" s="128"/>
      <c r="AB777" s="128"/>
      <c r="AC777" s="128"/>
    </row>
    <row r="778" spans="1:29" x14ac:dyDescent="0.3">
      <c r="A778" s="128"/>
      <c r="B778" s="128"/>
      <c r="C778" s="128"/>
      <c r="D778" s="128"/>
      <c r="E778" s="128"/>
      <c r="F778" s="128"/>
      <c r="G778" s="128"/>
      <c r="H778" s="128"/>
      <c r="I778" s="128"/>
      <c r="J778" s="128"/>
      <c r="K778" s="128"/>
      <c r="L778" s="128"/>
      <c r="M778" s="128"/>
      <c r="N778" s="128"/>
      <c r="O778" s="128"/>
      <c r="P778" s="128"/>
      <c r="Q778" s="128"/>
      <c r="R778" s="128"/>
      <c r="S778" s="128"/>
      <c r="T778" s="128"/>
      <c r="U778" s="128"/>
      <c r="V778" s="128"/>
      <c r="W778" s="128"/>
      <c r="X778" s="128"/>
      <c r="Y778" s="128"/>
      <c r="Z778" s="128"/>
      <c r="AA778" s="128"/>
      <c r="AB778" s="128"/>
      <c r="AC778" s="128"/>
    </row>
    <row r="779" spans="1:29" x14ac:dyDescent="0.3">
      <c r="A779" s="128"/>
      <c r="B779" s="128"/>
      <c r="C779" s="128"/>
      <c r="D779" s="128"/>
      <c r="E779" s="128"/>
      <c r="F779" s="128"/>
      <c r="G779" s="128"/>
      <c r="H779" s="128"/>
      <c r="I779" s="128"/>
      <c r="J779" s="128"/>
      <c r="K779" s="128"/>
      <c r="L779" s="128"/>
      <c r="M779" s="128"/>
      <c r="N779" s="128"/>
      <c r="O779" s="128"/>
      <c r="P779" s="128"/>
      <c r="Q779" s="128"/>
      <c r="R779" s="128"/>
      <c r="S779" s="128"/>
      <c r="T779" s="128"/>
      <c r="U779" s="128"/>
      <c r="V779" s="128"/>
      <c r="W779" s="128"/>
      <c r="X779" s="128"/>
      <c r="Y779" s="128"/>
      <c r="Z779" s="128"/>
      <c r="AA779" s="128"/>
      <c r="AB779" s="128"/>
      <c r="AC779" s="128"/>
    </row>
    <row r="780" spans="1:29" x14ac:dyDescent="0.3">
      <c r="A780" s="128"/>
      <c r="B780" s="128"/>
      <c r="C780" s="128"/>
      <c r="D780" s="128"/>
      <c r="E780" s="128"/>
      <c r="F780" s="128"/>
      <c r="G780" s="128"/>
      <c r="H780" s="128"/>
      <c r="I780" s="128"/>
      <c r="J780" s="128"/>
      <c r="K780" s="128"/>
      <c r="L780" s="128"/>
      <c r="M780" s="128"/>
      <c r="N780" s="128"/>
      <c r="O780" s="128"/>
      <c r="P780" s="128"/>
      <c r="Q780" s="128"/>
      <c r="R780" s="128"/>
      <c r="S780" s="128"/>
      <c r="T780" s="128"/>
      <c r="U780" s="128"/>
      <c r="V780" s="128"/>
      <c r="W780" s="128"/>
      <c r="X780" s="128"/>
      <c r="Y780" s="128"/>
      <c r="Z780" s="128"/>
      <c r="AA780" s="128"/>
      <c r="AB780" s="128"/>
      <c r="AC780" s="128"/>
    </row>
    <row r="781" spans="1:29" x14ac:dyDescent="0.3">
      <c r="A781" s="128"/>
      <c r="B781" s="128"/>
      <c r="C781" s="128"/>
      <c r="D781" s="128"/>
      <c r="E781" s="128"/>
      <c r="F781" s="128"/>
      <c r="G781" s="128"/>
      <c r="H781" s="128"/>
      <c r="I781" s="128"/>
      <c r="J781" s="128"/>
      <c r="K781" s="128"/>
      <c r="L781" s="128"/>
      <c r="M781" s="128"/>
      <c r="N781" s="128"/>
      <c r="O781" s="128"/>
      <c r="P781" s="128"/>
      <c r="Q781" s="128"/>
      <c r="R781" s="128"/>
      <c r="S781" s="128"/>
      <c r="T781" s="128"/>
      <c r="U781" s="128"/>
      <c r="V781" s="128"/>
      <c r="W781" s="128"/>
      <c r="X781" s="128"/>
      <c r="Y781" s="128"/>
      <c r="Z781" s="128"/>
      <c r="AA781" s="128"/>
      <c r="AB781" s="128"/>
      <c r="AC781" s="128"/>
    </row>
    <row r="782" spans="1:29" x14ac:dyDescent="0.3">
      <c r="A782" s="128"/>
      <c r="B782" s="128"/>
      <c r="C782" s="128"/>
      <c r="D782" s="128"/>
      <c r="E782" s="128"/>
      <c r="F782" s="128"/>
      <c r="G782" s="128"/>
      <c r="H782" s="128"/>
      <c r="I782" s="128"/>
      <c r="J782" s="128"/>
      <c r="K782" s="128"/>
      <c r="L782" s="128"/>
      <c r="M782" s="128"/>
      <c r="N782" s="128"/>
      <c r="O782" s="128"/>
      <c r="P782" s="128"/>
      <c r="Q782" s="128"/>
      <c r="R782" s="128"/>
      <c r="S782" s="128"/>
      <c r="T782" s="128"/>
      <c r="U782" s="128"/>
      <c r="V782" s="128"/>
      <c r="W782" s="128"/>
      <c r="X782" s="128"/>
      <c r="Y782" s="128"/>
      <c r="Z782" s="128"/>
      <c r="AA782" s="128"/>
      <c r="AB782" s="128"/>
      <c r="AC782" s="128"/>
    </row>
    <row r="783" spans="1:29" x14ac:dyDescent="0.3">
      <c r="A783" s="128"/>
      <c r="B783" s="128"/>
      <c r="C783" s="128"/>
      <c r="D783" s="128"/>
      <c r="E783" s="128"/>
      <c r="F783" s="128"/>
      <c r="G783" s="128"/>
      <c r="H783" s="128"/>
      <c r="I783" s="128"/>
      <c r="J783" s="128"/>
      <c r="K783" s="128"/>
      <c r="L783" s="128"/>
      <c r="M783" s="128"/>
      <c r="N783" s="128"/>
      <c r="O783" s="128"/>
      <c r="P783" s="128"/>
      <c r="Q783" s="128"/>
      <c r="R783" s="128"/>
      <c r="S783" s="128"/>
      <c r="T783" s="128"/>
      <c r="U783" s="128"/>
      <c r="V783" s="128"/>
      <c r="W783" s="128"/>
      <c r="X783" s="128"/>
      <c r="Y783" s="128"/>
      <c r="Z783" s="128"/>
      <c r="AA783" s="128"/>
      <c r="AB783" s="128"/>
      <c r="AC783" s="128"/>
    </row>
    <row r="784" spans="1:29" x14ac:dyDescent="0.3">
      <c r="A784" s="128"/>
      <c r="B784" s="128"/>
      <c r="C784" s="128"/>
      <c r="D784" s="128"/>
      <c r="E784" s="128"/>
      <c r="F784" s="128"/>
      <c r="G784" s="128"/>
      <c r="H784" s="128"/>
      <c r="I784" s="128"/>
      <c r="J784" s="128"/>
      <c r="K784" s="128"/>
      <c r="L784" s="128"/>
      <c r="M784" s="128"/>
      <c r="N784" s="128"/>
      <c r="O784" s="128"/>
      <c r="P784" s="128"/>
      <c r="Q784" s="128"/>
      <c r="R784" s="128"/>
      <c r="S784" s="128"/>
      <c r="T784" s="128"/>
      <c r="U784" s="128"/>
      <c r="V784" s="128"/>
      <c r="W784" s="128"/>
      <c r="X784" s="128"/>
      <c r="Y784" s="128"/>
      <c r="Z784" s="128"/>
      <c r="AA784" s="128"/>
      <c r="AB784" s="128"/>
      <c r="AC784" s="128"/>
    </row>
    <row r="785" spans="1:29" x14ac:dyDescent="0.3">
      <c r="A785" s="128"/>
      <c r="B785" s="128"/>
      <c r="C785" s="128"/>
      <c r="D785" s="128"/>
      <c r="E785" s="128"/>
      <c r="F785" s="128"/>
      <c r="G785" s="128"/>
      <c r="H785" s="128"/>
      <c r="I785" s="128"/>
      <c r="J785" s="128"/>
      <c r="K785" s="128"/>
      <c r="L785" s="128"/>
      <c r="M785" s="128"/>
      <c r="N785" s="128"/>
      <c r="O785" s="128"/>
      <c r="P785" s="128"/>
      <c r="Q785" s="128"/>
      <c r="R785" s="128"/>
      <c r="S785" s="128"/>
      <c r="T785" s="128"/>
      <c r="U785" s="128"/>
      <c r="V785" s="128"/>
      <c r="W785" s="128"/>
      <c r="X785" s="128"/>
      <c r="Y785" s="128"/>
      <c r="Z785" s="128"/>
      <c r="AA785" s="128"/>
      <c r="AB785" s="128"/>
      <c r="AC785" s="128"/>
    </row>
    <row r="786" spans="1:29" x14ac:dyDescent="0.3">
      <c r="A786" s="128"/>
      <c r="B786" s="128"/>
      <c r="C786" s="128"/>
      <c r="D786" s="128"/>
      <c r="E786" s="128"/>
      <c r="F786" s="128"/>
      <c r="G786" s="128"/>
      <c r="H786" s="128"/>
      <c r="I786" s="128"/>
      <c r="J786" s="128"/>
      <c r="K786" s="128"/>
      <c r="L786" s="128"/>
      <c r="M786" s="128"/>
      <c r="N786" s="128"/>
      <c r="O786" s="128"/>
      <c r="P786" s="128"/>
      <c r="Q786" s="128"/>
      <c r="R786" s="128"/>
      <c r="S786" s="128"/>
      <c r="T786" s="128"/>
      <c r="U786" s="128"/>
      <c r="V786" s="128"/>
      <c r="W786" s="128"/>
      <c r="X786" s="128"/>
      <c r="Y786" s="128"/>
      <c r="Z786" s="128"/>
      <c r="AA786" s="128"/>
      <c r="AB786" s="128"/>
      <c r="AC786" s="128"/>
    </row>
    <row r="787" spans="1:29" x14ac:dyDescent="0.3">
      <c r="A787" s="128"/>
      <c r="B787" s="128"/>
      <c r="C787" s="128"/>
      <c r="D787" s="128"/>
      <c r="E787" s="128"/>
      <c r="F787" s="128"/>
      <c r="G787" s="128"/>
      <c r="H787" s="128"/>
      <c r="I787" s="128"/>
      <c r="J787" s="128"/>
      <c r="K787" s="128"/>
      <c r="L787" s="128"/>
      <c r="M787" s="128"/>
      <c r="N787" s="128"/>
      <c r="O787" s="128"/>
      <c r="P787" s="128"/>
      <c r="Q787" s="128"/>
      <c r="R787" s="128"/>
      <c r="S787" s="128"/>
      <c r="T787" s="128"/>
      <c r="U787" s="128"/>
      <c r="V787" s="128"/>
      <c r="W787" s="128"/>
      <c r="X787" s="128"/>
      <c r="Y787" s="128"/>
      <c r="Z787" s="128"/>
      <c r="AA787" s="128"/>
      <c r="AB787" s="128"/>
      <c r="AC787" s="128"/>
    </row>
    <row r="788" spans="1:29" x14ac:dyDescent="0.3">
      <c r="A788" s="128"/>
      <c r="B788" s="128"/>
      <c r="C788" s="128"/>
      <c r="D788" s="128"/>
      <c r="E788" s="128"/>
      <c r="F788" s="128"/>
      <c r="G788" s="128"/>
      <c r="H788" s="128"/>
      <c r="I788" s="128"/>
      <c r="J788" s="128"/>
      <c r="K788" s="128"/>
      <c r="L788" s="128"/>
      <c r="M788" s="128"/>
      <c r="N788" s="128"/>
      <c r="O788" s="128"/>
      <c r="P788" s="128"/>
      <c r="Q788" s="128"/>
      <c r="R788" s="128"/>
      <c r="S788" s="128"/>
      <c r="T788" s="128"/>
      <c r="U788" s="128"/>
      <c r="V788" s="128"/>
      <c r="W788" s="128"/>
      <c r="X788" s="128"/>
      <c r="Y788" s="128"/>
      <c r="Z788" s="128"/>
      <c r="AA788" s="128"/>
      <c r="AB788" s="128"/>
      <c r="AC788" s="128"/>
    </row>
    <row r="789" spans="1:29" x14ac:dyDescent="0.3">
      <c r="A789" s="128"/>
      <c r="B789" s="128"/>
      <c r="C789" s="128"/>
      <c r="D789" s="128"/>
      <c r="E789" s="128"/>
      <c r="F789" s="128"/>
      <c r="G789" s="128"/>
      <c r="H789" s="128"/>
      <c r="I789" s="128"/>
      <c r="J789" s="128"/>
      <c r="K789" s="128"/>
      <c r="L789" s="128"/>
      <c r="M789" s="128"/>
      <c r="N789" s="128"/>
      <c r="O789" s="128"/>
      <c r="P789" s="128"/>
      <c r="Q789" s="128"/>
      <c r="R789" s="128"/>
      <c r="S789" s="128"/>
      <c r="T789" s="128"/>
      <c r="U789" s="128"/>
      <c r="V789" s="128"/>
      <c r="W789" s="128"/>
      <c r="X789" s="128"/>
      <c r="Y789" s="128"/>
      <c r="Z789" s="128"/>
      <c r="AA789" s="128"/>
      <c r="AB789" s="128"/>
      <c r="AC789" s="128"/>
    </row>
    <row r="790" spans="1:29" x14ac:dyDescent="0.3">
      <c r="A790" s="128"/>
      <c r="B790" s="128"/>
      <c r="C790" s="128"/>
      <c r="D790" s="128"/>
      <c r="E790" s="128"/>
      <c r="F790" s="128"/>
      <c r="G790" s="128"/>
      <c r="H790" s="128"/>
      <c r="I790" s="128"/>
      <c r="J790" s="128"/>
      <c r="K790" s="128"/>
      <c r="L790" s="128"/>
      <c r="M790" s="128"/>
      <c r="N790" s="128"/>
      <c r="O790" s="128"/>
      <c r="P790" s="128"/>
      <c r="Q790" s="128"/>
      <c r="R790" s="128"/>
      <c r="S790" s="128"/>
      <c r="T790" s="128"/>
      <c r="U790" s="128"/>
      <c r="V790" s="128"/>
      <c r="W790" s="128"/>
      <c r="X790" s="128"/>
      <c r="Y790" s="128"/>
      <c r="Z790" s="128"/>
      <c r="AA790" s="128"/>
      <c r="AB790" s="128"/>
      <c r="AC790" s="128"/>
    </row>
    <row r="791" spans="1:29" x14ac:dyDescent="0.3">
      <c r="A791" s="128"/>
      <c r="B791" s="128"/>
      <c r="C791" s="128"/>
      <c r="D791" s="128"/>
      <c r="E791" s="128"/>
      <c r="F791" s="128"/>
      <c r="G791" s="128"/>
      <c r="H791" s="128"/>
      <c r="I791" s="128"/>
      <c r="J791" s="128"/>
      <c r="K791" s="128"/>
      <c r="L791" s="128"/>
      <c r="M791" s="128"/>
      <c r="N791" s="128"/>
      <c r="O791" s="128"/>
      <c r="P791" s="128"/>
      <c r="Q791" s="128"/>
      <c r="R791" s="128"/>
      <c r="S791" s="128"/>
      <c r="T791" s="128"/>
      <c r="U791" s="128"/>
      <c r="V791" s="128"/>
      <c r="W791" s="128"/>
      <c r="X791" s="128"/>
      <c r="Y791" s="128"/>
      <c r="Z791" s="128"/>
      <c r="AA791" s="128"/>
      <c r="AB791" s="128"/>
      <c r="AC791" s="128"/>
    </row>
    <row r="792" spans="1:29" x14ac:dyDescent="0.3">
      <c r="A792" s="128"/>
      <c r="B792" s="128"/>
      <c r="C792" s="128"/>
      <c r="D792" s="128"/>
      <c r="E792" s="128"/>
      <c r="F792" s="128"/>
      <c r="G792" s="128"/>
      <c r="H792" s="128"/>
      <c r="I792" s="128"/>
      <c r="J792" s="128"/>
      <c r="K792" s="128"/>
      <c r="L792" s="128"/>
      <c r="M792" s="128"/>
      <c r="N792" s="128"/>
      <c r="O792" s="128"/>
      <c r="P792" s="128"/>
      <c r="Q792" s="128"/>
      <c r="R792" s="128"/>
      <c r="S792" s="128"/>
      <c r="T792" s="128"/>
      <c r="U792" s="128"/>
      <c r="V792" s="128"/>
      <c r="W792" s="128"/>
      <c r="X792" s="128"/>
      <c r="Y792" s="128"/>
      <c r="Z792" s="128"/>
      <c r="AA792" s="128"/>
      <c r="AB792" s="128"/>
      <c r="AC792" s="128"/>
    </row>
    <row r="793" spans="1:29" x14ac:dyDescent="0.3">
      <c r="A793" s="128"/>
      <c r="B793" s="128"/>
      <c r="C793" s="128"/>
      <c r="D793" s="128"/>
      <c r="E793" s="128"/>
      <c r="F793" s="128"/>
      <c r="G793" s="128"/>
      <c r="H793" s="128"/>
      <c r="I793" s="128"/>
      <c r="J793" s="128"/>
      <c r="K793" s="128"/>
      <c r="L793" s="128"/>
      <c r="M793" s="128"/>
      <c r="N793" s="128"/>
      <c r="O793" s="128"/>
      <c r="P793" s="128"/>
      <c r="Q793" s="128"/>
      <c r="R793" s="128"/>
      <c r="S793" s="128"/>
      <c r="T793" s="128"/>
      <c r="U793" s="128"/>
      <c r="V793" s="128"/>
      <c r="W793" s="128"/>
      <c r="X793" s="128"/>
      <c r="Y793" s="128"/>
      <c r="Z793" s="128"/>
      <c r="AA793" s="128"/>
      <c r="AB793" s="128"/>
      <c r="AC793" s="128"/>
    </row>
    <row r="794" spans="1:29" x14ac:dyDescent="0.3">
      <c r="A794" s="128"/>
      <c r="B794" s="128"/>
      <c r="C794" s="128"/>
      <c r="D794" s="128"/>
      <c r="E794" s="128"/>
      <c r="F794" s="128"/>
      <c r="G794" s="128"/>
      <c r="H794" s="128"/>
      <c r="I794" s="128"/>
      <c r="J794" s="128"/>
      <c r="K794" s="128"/>
      <c r="L794" s="128"/>
      <c r="M794" s="128"/>
      <c r="N794" s="128"/>
      <c r="O794" s="128"/>
      <c r="P794" s="128"/>
      <c r="Q794" s="128"/>
      <c r="R794" s="128"/>
      <c r="S794" s="128"/>
      <c r="T794" s="128"/>
      <c r="U794" s="128"/>
      <c r="V794" s="128"/>
      <c r="W794" s="128"/>
      <c r="X794" s="128"/>
      <c r="Y794" s="128"/>
      <c r="Z794" s="128"/>
      <c r="AA794" s="128"/>
      <c r="AB794" s="128"/>
      <c r="AC794" s="128"/>
    </row>
    <row r="795" spans="1:29" x14ac:dyDescent="0.3">
      <c r="A795" s="128"/>
      <c r="B795" s="128"/>
      <c r="C795" s="128"/>
      <c r="D795" s="128"/>
      <c r="E795" s="128"/>
      <c r="F795" s="128"/>
      <c r="G795" s="128"/>
      <c r="H795" s="128"/>
      <c r="I795" s="128"/>
      <c r="J795" s="128"/>
      <c r="K795" s="128"/>
      <c r="L795" s="128"/>
      <c r="M795" s="128"/>
      <c r="N795" s="128"/>
      <c r="O795" s="128"/>
      <c r="P795" s="128"/>
      <c r="Q795" s="128"/>
      <c r="R795" s="128"/>
      <c r="S795" s="128"/>
      <c r="T795" s="128"/>
      <c r="U795" s="128"/>
      <c r="V795" s="128"/>
      <c r="W795" s="128"/>
      <c r="X795" s="128"/>
      <c r="Y795" s="128"/>
      <c r="Z795" s="128"/>
      <c r="AA795" s="128"/>
      <c r="AB795" s="128"/>
      <c r="AC795" s="128"/>
    </row>
    <row r="796" spans="1:29" x14ac:dyDescent="0.3">
      <c r="A796" s="128"/>
      <c r="B796" s="128"/>
      <c r="C796" s="128"/>
      <c r="D796" s="128"/>
      <c r="E796" s="128"/>
      <c r="F796" s="128"/>
      <c r="G796" s="128"/>
      <c r="H796" s="128"/>
      <c r="I796" s="128"/>
      <c r="J796" s="128"/>
      <c r="K796" s="128"/>
      <c r="L796" s="128"/>
      <c r="M796" s="128"/>
      <c r="N796" s="128"/>
      <c r="O796" s="128"/>
      <c r="P796" s="128"/>
      <c r="Q796" s="128"/>
      <c r="R796" s="128"/>
      <c r="S796" s="128"/>
      <c r="T796" s="128"/>
      <c r="U796" s="128"/>
      <c r="V796" s="128"/>
      <c r="W796" s="128"/>
      <c r="X796" s="128"/>
      <c r="Y796" s="128"/>
      <c r="Z796" s="128"/>
      <c r="AA796" s="128"/>
      <c r="AB796" s="128"/>
      <c r="AC796" s="128"/>
    </row>
    <row r="797" spans="1:29" x14ac:dyDescent="0.3">
      <c r="A797" s="128"/>
      <c r="B797" s="128"/>
      <c r="C797" s="128"/>
      <c r="D797" s="128"/>
      <c r="E797" s="128"/>
      <c r="F797" s="128"/>
      <c r="G797" s="128"/>
      <c r="H797" s="128"/>
      <c r="I797" s="128"/>
      <c r="J797" s="128"/>
      <c r="K797" s="128"/>
      <c r="L797" s="128"/>
      <c r="M797" s="128"/>
      <c r="N797" s="128"/>
      <c r="O797" s="128"/>
      <c r="P797" s="128"/>
      <c r="Q797" s="128"/>
      <c r="R797" s="128"/>
      <c r="S797" s="128"/>
      <c r="T797" s="128"/>
      <c r="U797" s="128"/>
      <c r="V797" s="128"/>
      <c r="W797" s="128"/>
      <c r="X797" s="128"/>
      <c r="Y797" s="128"/>
      <c r="Z797" s="128"/>
      <c r="AA797" s="128"/>
      <c r="AB797" s="128"/>
      <c r="AC797" s="128"/>
    </row>
    <row r="798" spans="1:29" x14ac:dyDescent="0.3">
      <c r="A798" s="128"/>
      <c r="B798" s="128"/>
      <c r="C798" s="128"/>
      <c r="D798" s="128"/>
      <c r="E798" s="128"/>
      <c r="F798" s="128"/>
      <c r="G798" s="128"/>
      <c r="H798" s="128"/>
      <c r="I798" s="128"/>
      <c r="J798" s="128"/>
      <c r="K798" s="128"/>
      <c r="L798" s="128"/>
      <c r="M798" s="128"/>
      <c r="N798" s="128"/>
      <c r="O798" s="128"/>
      <c r="P798" s="128"/>
      <c r="Q798" s="128"/>
      <c r="R798" s="128"/>
      <c r="S798" s="128"/>
      <c r="T798" s="128"/>
      <c r="U798" s="128"/>
      <c r="V798" s="128"/>
      <c r="W798" s="128"/>
      <c r="X798" s="128"/>
      <c r="Y798" s="128"/>
      <c r="Z798" s="128"/>
      <c r="AA798" s="128"/>
      <c r="AB798" s="128"/>
      <c r="AC798" s="128"/>
    </row>
    <row r="799" spans="1:29" x14ac:dyDescent="0.3">
      <c r="A799" s="128"/>
      <c r="B799" s="128"/>
      <c r="C799" s="128"/>
      <c r="D799" s="128"/>
      <c r="E799" s="128"/>
      <c r="F799" s="128"/>
      <c r="G799" s="128"/>
      <c r="H799" s="128"/>
      <c r="I799" s="128"/>
      <c r="J799" s="128"/>
      <c r="K799" s="128"/>
      <c r="L799" s="128"/>
      <c r="M799" s="128"/>
      <c r="N799" s="128"/>
      <c r="O799" s="128"/>
      <c r="P799" s="128"/>
      <c r="Q799" s="128"/>
      <c r="R799" s="128"/>
      <c r="S799" s="128"/>
      <c r="T799" s="128"/>
      <c r="U799" s="128"/>
      <c r="V799" s="128"/>
      <c r="W799" s="128"/>
      <c r="X799" s="128"/>
      <c r="Y799" s="128"/>
      <c r="Z799" s="128"/>
      <c r="AA799" s="128"/>
      <c r="AB799" s="128"/>
      <c r="AC799" s="128"/>
    </row>
    <row r="800" spans="1:29" x14ac:dyDescent="0.3">
      <c r="A800" s="128"/>
      <c r="B800" s="128"/>
      <c r="C800" s="128"/>
      <c r="D800" s="128"/>
      <c r="E800" s="128"/>
      <c r="F800" s="128"/>
      <c r="G800" s="128"/>
      <c r="H800" s="128"/>
      <c r="I800" s="128"/>
      <c r="J800" s="128"/>
      <c r="K800" s="128"/>
      <c r="L800" s="128"/>
      <c r="M800" s="128"/>
      <c r="N800" s="128"/>
      <c r="O800" s="128"/>
      <c r="P800" s="128"/>
      <c r="Q800" s="128"/>
      <c r="R800" s="128"/>
      <c r="S800" s="128"/>
      <c r="T800" s="128"/>
      <c r="U800" s="128"/>
      <c r="V800" s="128"/>
      <c r="W800" s="128"/>
      <c r="X800" s="128"/>
      <c r="Y800" s="128"/>
      <c r="Z800" s="128"/>
      <c r="AA800" s="128"/>
      <c r="AB800" s="128"/>
      <c r="AC800" s="128"/>
    </row>
    <row r="801" spans="1:29" x14ac:dyDescent="0.3">
      <c r="A801" s="128"/>
      <c r="B801" s="128"/>
      <c r="C801" s="128"/>
      <c r="D801" s="128"/>
      <c r="E801" s="128"/>
      <c r="F801" s="128"/>
      <c r="G801" s="128"/>
      <c r="H801" s="128"/>
      <c r="I801" s="128"/>
      <c r="J801" s="128"/>
      <c r="K801" s="128"/>
      <c r="L801" s="128"/>
      <c r="M801" s="128"/>
      <c r="N801" s="128"/>
      <c r="O801" s="128"/>
      <c r="P801" s="128"/>
      <c r="Q801" s="128"/>
      <c r="R801" s="128"/>
      <c r="S801" s="128"/>
      <c r="T801" s="128"/>
      <c r="U801" s="128"/>
      <c r="V801" s="128"/>
      <c r="W801" s="128"/>
      <c r="X801" s="128"/>
      <c r="Y801" s="128"/>
      <c r="Z801" s="128"/>
      <c r="AA801" s="128"/>
      <c r="AB801" s="128"/>
      <c r="AC801" s="128"/>
    </row>
    <row r="802" spans="1:29" x14ac:dyDescent="0.3">
      <c r="A802" s="128"/>
      <c r="B802" s="128"/>
      <c r="C802" s="128"/>
      <c r="D802" s="128"/>
      <c r="E802" s="128"/>
      <c r="F802" s="128"/>
      <c r="G802" s="128"/>
      <c r="H802" s="128"/>
      <c r="I802" s="128"/>
      <c r="J802" s="128"/>
      <c r="K802" s="128"/>
      <c r="L802" s="128"/>
      <c r="M802" s="128"/>
      <c r="N802" s="128"/>
      <c r="O802" s="128"/>
      <c r="P802" s="128"/>
      <c r="Q802" s="128"/>
      <c r="R802" s="128"/>
      <c r="S802" s="128"/>
      <c r="T802" s="128"/>
      <c r="U802" s="128"/>
      <c r="V802" s="128"/>
      <c r="W802" s="128"/>
      <c r="X802" s="128"/>
      <c r="Y802" s="128"/>
      <c r="Z802" s="128"/>
      <c r="AA802" s="128"/>
      <c r="AB802" s="128"/>
      <c r="AC802" s="128"/>
    </row>
    <row r="803" spans="1:29" x14ac:dyDescent="0.3">
      <c r="A803" s="128"/>
      <c r="B803" s="128"/>
      <c r="C803" s="128"/>
      <c r="D803" s="128"/>
      <c r="E803" s="128"/>
      <c r="F803" s="128"/>
      <c r="G803" s="128"/>
      <c r="H803" s="128"/>
      <c r="I803" s="128"/>
      <c r="J803" s="128"/>
      <c r="K803" s="128"/>
      <c r="L803" s="128"/>
      <c r="M803" s="128"/>
      <c r="N803" s="128"/>
      <c r="O803" s="128"/>
      <c r="P803" s="128"/>
      <c r="Q803" s="128"/>
      <c r="R803" s="128"/>
      <c r="S803" s="128"/>
      <c r="T803" s="128"/>
      <c r="U803" s="128"/>
      <c r="V803" s="128"/>
      <c r="W803" s="128"/>
      <c r="X803" s="128"/>
      <c r="Y803" s="128"/>
      <c r="Z803" s="128"/>
      <c r="AA803" s="128"/>
      <c r="AB803" s="128"/>
      <c r="AC803" s="128"/>
    </row>
    <row r="804" spans="1:29" x14ac:dyDescent="0.3">
      <c r="A804" s="128"/>
      <c r="B804" s="128"/>
      <c r="C804" s="128"/>
      <c r="D804" s="128"/>
      <c r="E804" s="128"/>
      <c r="F804" s="128"/>
      <c r="G804" s="128"/>
      <c r="H804" s="128"/>
      <c r="I804" s="128"/>
      <c r="J804" s="128"/>
      <c r="K804" s="128"/>
      <c r="L804" s="128"/>
      <c r="M804" s="128"/>
      <c r="N804" s="128"/>
      <c r="O804" s="128"/>
      <c r="P804" s="128"/>
      <c r="Q804" s="128"/>
      <c r="R804" s="128"/>
      <c r="S804" s="128"/>
      <c r="T804" s="128"/>
      <c r="U804" s="128"/>
      <c r="V804" s="128"/>
      <c r="W804" s="128"/>
      <c r="X804" s="128"/>
      <c r="Y804" s="128"/>
      <c r="Z804" s="128"/>
      <c r="AA804" s="128"/>
      <c r="AB804" s="128"/>
      <c r="AC804" s="128"/>
    </row>
    <row r="805" spans="1:29" x14ac:dyDescent="0.3">
      <c r="A805" s="128"/>
      <c r="B805" s="128"/>
      <c r="C805" s="128"/>
      <c r="D805" s="128"/>
      <c r="E805" s="128"/>
      <c r="F805" s="128"/>
      <c r="G805" s="128"/>
      <c r="H805" s="128"/>
      <c r="I805" s="128"/>
      <c r="J805" s="128"/>
      <c r="K805" s="128"/>
      <c r="L805" s="128"/>
      <c r="M805" s="128"/>
      <c r="N805" s="128"/>
      <c r="O805" s="128"/>
      <c r="P805" s="128"/>
      <c r="Q805" s="128"/>
      <c r="R805" s="128"/>
      <c r="S805" s="128"/>
      <c r="T805" s="128"/>
      <c r="U805" s="128"/>
      <c r="V805" s="128"/>
      <c r="W805" s="128"/>
      <c r="X805" s="128"/>
      <c r="Y805" s="128"/>
      <c r="Z805" s="128"/>
      <c r="AA805" s="128"/>
      <c r="AB805" s="128"/>
      <c r="AC805" s="128"/>
    </row>
    <row r="806" spans="1:29" x14ac:dyDescent="0.3">
      <c r="A806" s="128"/>
      <c r="B806" s="128"/>
      <c r="C806" s="128"/>
      <c r="D806" s="128"/>
      <c r="E806" s="128"/>
      <c r="F806" s="128"/>
      <c r="G806" s="128"/>
      <c r="H806" s="128"/>
      <c r="I806" s="128"/>
      <c r="J806" s="128"/>
      <c r="K806" s="128"/>
      <c r="L806" s="128"/>
      <c r="M806" s="128"/>
      <c r="N806" s="128"/>
      <c r="O806" s="128"/>
      <c r="P806" s="128"/>
      <c r="Q806" s="128"/>
      <c r="R806" s="128"/>
      <c r="S806" s="128"/>
      <c r="T806" s="128"/>
      <c r="U806" s="128"/>
      <c r="V806" s="128"/>
      <c r="W806" s="128"/>
      <c r="X806" s="128"/>
      <c r="Y806" s="128"/>
      <c r="Z806" s="128"/>
      <c r="AA806" s="128"/>
      <c r="AB806" s="128"/>
      <c r="AC806" s="128"/>
    </row>
    <row r="807" spans="1:29" x14ac:dyDescent="0.3">
      <c r="A807" s="128"/>
      <c r="B807" s="128"/>
      <c r="C807" s="128"/>
      <c r="D807" s="128"/>
      <c r="E807" s="128"/>
      <c r="F807" s="128"/>
      <c r="G807" s="128"/>
      <c r="H807" s="128"/>
      <c r="I807" s="128"/>
      <c r="J807" s="128"/>
      <c r="K807" s="128"/>
      <c r="L807" s="128"/>
      <c r="M807" s="128"/>
      <c r="N807" s="128"/>
      <c r="O807" s="128"/>
      <c r="P807" s="128"/>
      <c r="Q807" s="128"/>
      <c r="R807" s="128"/>
      <c r="S807" s="128"/>
      <c r="T807" s="128"/>
      <c r="U807" s="128"/>
      <c r="V807" s="128"/>
      <c r="W807" s="128"/>
      <c r="X807" s="128"/>
      <c r="Y807" s="128"/>
      <c r="Z807" s="128"/>
      <c r="AA807" s="128"/>
      <c r="AB807" s="128"/>
      <c r="AC807" s="128"/>
    </row>
    <row r="808" spans="1:29" x14ac:dyDescent="0.3">
      <c r="A808" s="128"/>
      <c r="B808" s="128"/>
      <c r="C808" s="128"/>
      <c r="D808" s="128"/>
      <c r="E808" s="128"/>
      <c r="F808" s="128"/>
      <c r="G808" s="128"/>
      <c r="H808" s="128"/>
      <c r="I808" s="128"/>
      <c r="J808" s="128"/>
      <c r="K808" s="128"/>
      <c r="L808" s="128"/>
      <c r="M808" s="128"/>
      <c r="N808" s="128"/>
      <c r="O808" s="128"/>
      <c r="P808" s="128"/>
      <c r="Q808" s="128"/>
      <c r="R808" s="128"/>
      <c r="S808" s="128"/>
      <c r="T808" s="128"/>
      <c r="U808" s="128"/>
      <c r="V808" s="128"/>
      <c r="W808" s="128"/>
      <c r="X808" s="128"/>
      <c r="Y808" s="128"/>
      <c r="Z808" s="128"/>
      <c r="AA808" s="128"/>
      <c r="AB808" s="128"/>
      <c r="AC808" s="128"/>
    </row>
    <row r="809" spans="1:29" x14ac:dyDescent="0.3">
      <c r="A809" s="128"/>
      <c r="B809" s="128"/>
      <c r="C809" s="128"/>
      <c r="D809" s="128"/>
      <c r="E809" s="128"/>
      <c r="F809" s="128"/>
      <c r="G809" s="128"/>
      <c r="H809" s="128"/>
      <c r="I809" s="128"/>
      <c r="J809" s="128"/>
      <c r="K809" s="128"/>
      <c r="L809" s="128"/>
      <c r="M809" s="128"/>
      <c r="N809" s="128"/>
      <c r="O809" s="128"/>
      <c r="P809" s="128"/>
      <c r="Q809" s="128"/>
      <c r="R809" s="128"/>
      <c r="S809" s="128"/>
      <c r="T809" s="128"/>
      <c r="U809" s="128"/>
      <c r="V809" s="128"/>
      <c r="W809" s="128"/>
      <c r="X809" s="128"/>
      <c r="Y809" s="128"/>
      <c r="Z809" s="128"/>
      <c r="AA809" s="128"/>
      <c r="AB809" s="128"/>
      <c r="AC809" s="128"/>
    </row>
    <row r="810" spans="1:29" x14ac:dyDescent="0.3">
      <c r="A810" s="128"/>
      <c r="B810" s="128"/>
      <c r="C810" s="128"/>
      <c r="D810" s="128"/>
      <c r="E810" s="128"/>
      <c r="F810" s="128"/>
      <c r="G810" s="128"/>
      <c r="H810" s="128"/>
      <c r="I810" s="128"/>
      <c r="J810" s="128"/>
      <c r="K810" s="128"/>
      <c r="L810" s="128"/>
      <c r="M810" s="128"/>
      <c r="N810" s="128"/>
      <c r="O810" s="128"/>
      <c r="P810" s="128"/>
      <c r="Q810" s="128"/>
      <c r="R810" s="128"/>
      <c r="S810" s="128"/>
      <c r="T810" s="128"/>
      <c r="U810" s="128"/>
      <c r="V810" s="128"/>
      <c r="W810" s="128"/>
      <c r="X810" s="128"/>
      <c r="Y810" s="128"/>
      <c r="Z810" s="128"/>
      <c r="AA810" s="128"/>
      <c r="AB810" s="128"/>
      <c r="AC810" s="128"/>
    </row>
    <row r="811" spans="1:29" x14ac:dyDescent="0.3">
      <c r="A811" s="128"/>
      <c r="B811" s="128"/>
      <c r="C811" s="128"/>
      <c r="D811" s="128"/>
      <c r="E811" s="128"/>
      <c r="F811" s="128"/>
      <c r="G811" s="128"/>
      <c r="H811" s="128"/>
      <c r="I811" s="128"/>
      <c r="J811" s="128"/>
      <c r="K811" s="128"/>
      <c r="L811" s="128"/>
      <c r="M811" s="128"/>
      <c r="N811" s="128"/>
      <c r="O811" s="128"/>
      <c r="P811" s="128"/>
      <c r="Q811" s="128"/>
      <c r="R811" s="128"/>
      <c r="S811" s="128"/>
      <c r="T811" s="128"/>
      <c r="U811" s="128"/>
      <c r="V811" s="128"/>
      <c r="W811" s="128"/>
      <c r="X811" s="128"/>
      <c r="Y811" s="128"/>
      <c r="Z811" s="128"/>
      <c r="AA811" s="128"/>
      <c r="AB811" s="128"/>
      <c r="AC811" s="128"/>
    </row>
    <row r="812" spans="1:29" x14ac:dyDescent="0.3">
      <c r="A812" s="128"/>
      <c r="B812" s="128"/>
      <c r="C812" s="128"/>
      <c r="D812" s="128"/>
      <c r="E812" s="128"/>
      <c r="F812" s="128"/>
      <c r="G812" s="128"/>
      <c r="H812" s="128"/>
      <c r="I812" s="128"/>
      <c r="J812" s="128"/>
      <c r="K812" s="128"/>
      <c r="L812" s="128"/>
      <c r="M812" s="128"/>
      <c r="N812" s="128"/>
      <c r="O812" s="128"/>
      <c r="P812" s="128"/>
      <c r="Q812" s="128"/>
      <c r="R812" s="128"/>
      <c r="S812" s="128"/>
      <c r="T812" s="128"/>
      <c r="U812" s="128"/>
      <c r="V812" s="128"/>
      <c r="W812" s="128"/>
      <c r="X812" s="128"/>
      <c r="Y812" s="128"/>
      <c r="Z812" s="128"/>
      <c r="AA812" s="128"/>
      <c r="AB812" s="128"/>
      <c r="AC812" s="128"/>
    </row>
    <row r="813" spans="1:29" x14ac:dyDescent="0.3">
      <c r="A813" s="128"/>
      <c r="B813" s="128"/>
      <c r="C813" s="128"/>
      <c r="D813" s="128"/>
      <c r="E813" s="128"/>
      <c r="F813" s="128"/>
      <c r="G813" s="128"/>
      <c r="H813" s="128"/>
      <c r="I813" s="128"/>
      <c r="J813" s="128"/>
      <c r="K813" s="128"/>
      <c r="L813" s="128"/>
      <c r="M813" s="128"/>
      <c r="N813" s="128"/>
      <c r="O813" s="128"/>
      <c r="P813" s="128"/>
      <c r="Q813" s="128"/>
      <c r="R813" s="128"/>
      <c r="S813" s="128"/>
      <c r="T813" s="128"/>
      <c r="U813" s="128"/>
      <c r="V813" s="128"/>
      <c r="W813" s="128"/>
      <c r="X813" s="128"/>
      <c r="Y813" s="128"/>
      <c r="Z813" s="128"/>
      <c r="AA813" s="128"/>
      <c r="AB813" s="128"/>
      <c r="AC813" s="128"/>
    </row>
    <row r="814" spans="1:29" x14ac:dyDescent="0.3">
      <c r="A814" s="128"/>
      <c r="B814" s="128"/>
      <c r="C814" s="128"/>
      <c r="D814" s="128"/>
      <c r="E814" s="128"/>
      <c r="F814" s="128"/>
      <c r="G814" s="128"/>
      <c r="H814" s="128"/>
      <c r="I814" s="128"/>
      <c r="J814" s="128"/>
      <c r="K814" s="128"/>
      <c r="L814" s="128"/>
      <c r="M814" s="128"/>
      <c r="N814" s="128"/>
      <c r="O814" s="128"/>
      <c r="P814" s="128"/>
      <c r="Q814" s="128"/>
      <c r="R814" s="128"/>
      <c r="S814" s="128"/>
      <c r="T814" s="128"/>
      <c r="U814" s="128"/>
      <c r="V814" s="128"/>
      <c r="W814" s="128"/>
      <c r="X814" s="128"/>
      <c r="Y814" s="128"/>
      <c r="Z814" s="128"/>
      <c r="AA814" s="128"/>
      <c r="AB814" s="128"/>
      <c r="AC814" s="128"/>
    </row>
    <row r="815" spans="1:29" x14ac:dyDescent="0.3">
      <c r="A815" s="128"/>
      <c r="B815" s="128"/>
      <c r="C815" s="128"/>
      <c r="D815" s="128"/>
      <c r="E815" s="128"/>
      <c r="F815" s="128"/>
      <c r="G815" s="128"/>
      <c r="H815" s="128"/>
      <c r="I815" s="128"/>
      <c r="J815" s="128"/>
      <c r="K815" s="128"/>
      <c r="L815" s="128"/>
      <c r="M815" s="128"/>
      <c r="N815" s="128"/>
      <c r="O815" s="128"/>
      <c r="P815" s="128"/>
      <c r="Q815" s="128"/>
      <c r="R815" s="128"/>
      <c r="S815" s="128"/>
      <c r="T815" s="128"/>
      <c r="U815" s="128"/>
      <c r="V815" s="128"/>
      <c r="W815" s="128"/>
      <c r="X815" s="128"/>
      <c r="Y815" s="128"/>
      <c r="Z815" s="128"/>
      <c r="AA815" s="128"/>
      <c r="AB815" s="128"/>
      <c r="AC815" s="128"/>
    </row>
    <row r="816" spans="1:29" x14ac:dyDescent="0.3">
      <c r="A816" s="128"/>
      <c r="B816" s="128"/>
      <c r="C816" s="128"/>
      <c r="D816" s="128"/>
      <c r="E816" s="128"/>
      <c r="F816" s="128"/>
      <c r="G816" s="128"/>
      <c r="H816" s="128"/>
      <c r="I816" s="128"/>
      <c r="J816" s="128"/>
      <c r="K816" s="128"/>
      <c r="L816" s="128"/>
      <c r="M816" s="128"/>
      <c r="N816" s="128"/>
      <c r="O816" s="128"/>
      <c r="P816" s="128"/>
      <c r="Q816" s="128"/>
      <c r="R816" s="128"/>
      <c r="S816" s="128"/>
      <c r="T816" s="128"/>
      <c r="U816" s="128"/>
      <c r="V816" s="128"/>
      <c r="W816" s="128"/>
      <c r="X816" s="128"/>
      <c r="Y816" s="128"/>
      <c r="Z816" s="128"/>
      <c r="AA816" s="128"/>
      <c r="AB816" s="128"/>
      <c r="AC816" s="128"/>
    </row>
    <row r="817" spans="1:29" x14ac:dyDescent="0.3">
      <c r="A817" s="128"/>
      <c r="B817" s="128"/>
      <c r="C817" s="128"/>
      <c r="D817" s="128"/>
      <c r="E817" s="128"/>
      <c r="F817" s="128"/>
      <c r="G817" s="128"/>
      <c r="H817" s="128"/>
      <c r="I817" s="128"/>
      <c r="J817" s="128"/>
      <c r="K817" s="128"/>
      <c r="L817" s="128"/>
      <c r="M817" s="128"/>
      <c r="N817" s="128"/>
      <c r="O817" s="128"/>
      <c r="P817" s="128"/>
      <c r="Q817" s="128"/>
      <c r="R817" s="128"/>
      <c r="S817" s="128"/>
      <c r="T817" s="128"/>
      <c r="U817" s="128"/>
      <c r="V817" s="128"/>
      <c r="W817" s="128"/>
      <c r="X817" s="128"/>
      <c r="Y817" s="128"/>
      <c r="Z817" s="128"/>
      <c r="AA817" s="128"/>
      <c r="AB817" s="128"/>
      <c r="AC817" s="128"/>
    </row>
    <row r="818" spans="1:29" x14ac:dyDescent="0.3">
      <c r="A818" s="128"/>
      <c r="B818" s="128"/>
      <c r="C818" s="128"/>
      <c r="D818" s="128"/>
      <c r="E818" s="128"/>
      <c r="F818" s="128"/>
      <c r="G818" s="128"/>
      <c r="H818" s="128"/>
      <c r="I818" s="128"/>
      <c r="J818" s="128"/>
      <c r="K818" s="128"/>
      <c r="L818" s="128"/>
      <c r="M818" s="128"/>
      <c r="N818" s="128"/>
      <c r="O818" s="128"/>
      <c r="P818" s="128"/>
      <c r="Q818" s="128"/>
      <c r="R818" s="128"/>
      <c r="S818" s="128"/>
      <c r="T818" s="128"/>
      <c r="U818" s="128"/>
      <c r="V818" s="128"/>
      <c r="W818" s="128"/>
      <c r="X818" s="128"/>
      <c r="Y818" s="128"/>
      <c r="Z818" s="128"/>
      <c r="AA818" s="128"/>
      <c r="AB818" s="128"/>
      <c r="AC818" s="128"/>
    </row>
    <row r="819" spans="1:29" x14ac:dyDescent="0.3">
      <c r="A819" s="128"/>
      <c r="B819" s="128"/>
      <c r="C819" s="128"/>
      <c r="D819" s="128"/>
      <c r="E819" s="128"/>
      <c r="F819" s="128"/>
      <c r="G819" s="128"/>
      <c r="H819" s="128"/>
      <c r="I819" s="128"/>
      <c r="J819" s="128"/>
      <c r="K819" s="128"/>
      <c r="L819" s="128"/>
      <c r="M819" s="128"/>
      <c r="N819" s="128"/>
      <c r="O819" s="128"/>
      <c r="P819" s="128"/>
      <c r="Q819" s="128"/>
      <c r="R819" s="128"/>
      <c r="S819" s="128"/>
      <c r="T819" s="128"/>
      <c r="U819" s="128"/>
      <c r="V819" s="128"/>
      <c r="W819" s="128"/>
      <c r="X819" s="128"/>
      <c r="Y819" s="128"/>
      <c r="Z819" s="128"/>
      <c r="AA819" s="128"/>
      <c r="AB819" s="128"/>
      <c r="AC819" s="128"/>
    </row>
    <row r="820" spans="1:29" x14ac:dyDescent="0.3">
      <c r="A820" s="128"/>
      <c r="B820" s="128"/>
      <c r="C820" s="128"/>
      <c r="D820" s="128"/>
      <c r="E820" s="128"/>
      <c r="F820" s="128"/>
      <c r="G820" s="128"/>
      <c r="H820" s="128"/>
      <c r="I820" s="128"/>
      <c r="J820" s="128"/>
      <c r="K820" s="128"/>
      <c r="L820" s="128"/>
      <c r="M820" s="128"/>
      <c r="N820" s="128"/>
      <c r="O820" s="128"/>
      <c r="P820" s="128"/>
      <c r="Q820" s="128"/>
      <c r="R820" s="128"/>
      <c r="S820" s="128"/>
      <c r="T820" s="128"/>
      <c r="U820" s="128"/>
      <c r="V820" s="128"/>
      <c r="W820" s="128"/>
      <c r="X820" s="128"/>
      <c r="Y820" s="128"/>
      <c r="Z820" s="128"/>
      <c r="AA820" s="128"/>
      <c r="AB820" s="128"/>
      <c r="AC820" s="128"/>
    </row>
    <row r="821" spans="1:29" x14ac:dyDescent="0.3">
      <c r="A821" s="128"/>
      <c r="B821" s="128"/>
      <c r="C821" s="128"/>
      <c r="D821" s="128"/>
      <c r="E821" s="128"/>
      <c r="F821" s="128"/>
      <c r="G821" s="128"/>
      <c r="H821" s="128"/>
      <c r="I821" s="128"/>
      <c r="J821" s="128"/>
      <c r="K821" s="128"/>
      <c r="L821" s="128"/>
      <c r="M821" s="128"/>
      <c r="N821" s="128"/>
      <c r="O821" s="128"/>
      <c r="P821" s="128"/>
      <c r="Q821" s="128"/>
      <c r="R821" s="128"/>
      <c r="S821" s="128"/>
      <c r="T821" s="128"/>
      <c r="U821" s="128"/>
      <c r="V821" s="128"/>
      <c r="W821" s="128"/>
      <c r="X821" s="128"/>
      <c r="Y821" s="128"/>
      <c r="Z821" s="128"/>
      <c r="AA821" s="128"/>
      <c r="AB821" s="128"/>
      <c r="AC821" s="128"/>
    </row>
    <row r="822" spans="1:29" x14ac:dyDescent="0.3">
      <c r="A822" s="128"/>
      <c r="B822" s="128"/>
      <c r="C822" s="128"/>
      <c r="D822" s="128"/>
      <c r="E822" s="128"/>
      <c r="F822" s="128"/>
      <c r="G822" s="128"/>
      <c r="H822" s="128"/>
      <c r="I822" s="128"/>
      <c r="J822" s="128"/>
      <c r="K822" s="128"/>
      <c r="L822" s="128"/>
      <c r="M822" s="128"/>
      <c r="N822" s="128"/>
      <c r="O822" s="128"/>
      <c r="P822" s="128"/>
      <c r="Q822" s="128"/>
      <c r="R822" s="128"/>
      <c r="S822" s="128"/>
      <c r="T822" s="128"/>
      <c r="U822" s="128"/>
      <c r="V822" s="128"/>
      <c r="W822" s="128"/>
      <c r="X822" s="128"/>
      <c r="Y822" s="128"/>
      <c r="Z822" s="128"/>
      <c r="AA822" s="128"/>
      <c r="AB822" s="128"/>
      <c r="AC822" s="128"/>
    </row>
    <row r="823" spans="1:29" x14ac:dyDescent="0.3">
      <c r="A823" s="128"/>
      <c r="B823" s="128"/>
      <c r="C823" s="128"/>
      <c r="D823" s="128"/>
      <c r="E823" s="128"/>
      <c r="F823" s="128"/>
      <c r="G823" s="128"/>
      <c r="H823" s="128"/>
      <c r="I823" s="128"/>
      <c r="J823" s="128"/>
      <c r="K823" s="128"/>
      <c r="L823" s="128"/>
      <c r="M823" s="128"/>
      <c r="N823" s="128"/>
      <c r="O823" s="128"/>
      <c r="P823" s="128"/>
      <c r="Q823" s="128"/>
      <c r="R823" s="128"/>
      <c r="S823" s="128"/>
      <c r="T823" s="128"/>
      <c r="U823" s="128"/>
      <c r="V823" s="128"/>
      <c r="W823" s="128"/>
      <c r="X823" s="128"/>
      <c r="Y823" s="128"/>
      <c r="Z823" s="128"/>
      <c r="AA823" s="128"/>
      <c r="AB823" s="128"/>
      <c r="AC823" s="128"/>
    </row>
    <row r="824" spans="1:29" x14ac:dyDescent="0.3">
      <c r="A824" s="128"/>
      <c r="B824" s="128"/>
      <c r="C824" s="128"/>
      <c r="D824" s="128"/>
      <c r="E824" s="128"/>
      <c r="F824" s="128"/>
      <c r="G824" s="128"/>
      <c r="H824" s="128"/>
      <c r="I824" s="128"/>
      <c r="J824" s="128"/>
      <c r="K824" s="128"/>
      <c r="L824" s="128"/>
      <c r="M824" s="128"/>
      <c r="N824" s="128"/>
      <c r="O824" s="128"/>
      <c r="P824" s="128"/>
      <c r="Q824" s="128"/>
      <c r="R824" s="128"/>
      <c r="S824" s="128"/>
      <c r="T824" s="128"/>
      <c r="U824" s="128"/>
      <c r="V824" s="128"/>
      <c r="W824" s="128"/>
      <c r="X824" s="128"/>
      <c r="Y824" s="128"/>
      <c r="Z824" s="128"/>
      <c r="AA824" s="128"/>
      <c r="AB824" s="128"/>
      <c r="AC824" s="128"/>
    </row>
    <row r="825" spans="1:29" x14ac:dyDescent="0.3">
      <c r="A825" s="128"/>
      <c r="B825" s="128"/>
      <c r="C825" s="128"/>
      <c r="D825" s="128"/>
      <c r="E825" s="128"/>
      <c r="F825" s="128"/>
      <c r="G825" s="128"/>
      <c r="H825" s="128"/>
      <c r="I825" s="128"/>
      <c r="J825" s="128"/>
      <c r="K825" s="128"/>
      <c r="L825" s="128"/>
      <c r="M825" s="128"/>
      <c r="N825" s="128"/>
      <c r="O825" s="128"/>
      <c r="P825" s="128"/>
      <c r="Q825" s="128"/>
      <c r="R825" s="128"/>
      <c r="S825" s="128"/>
      <c r="T825" s="128"/>
      <c r="U825" s="128"/>
      <c r="V825" s="128"/>
      <c r="W825" s="128"/>
      <c r="X825" s="128"/>
      <c r="Y825" s="128"/>
      <c r="Z825" s="128"/>
      <c r="AA825" s="128"/>
      <c r="AB825" s="128"/>
      <c r="AC825" s="128"/>
    </row>
    <row r="826" spans="1:29" x14ac:dyDescent="0.3">
      <c r="A826" s="128"/>
      <c r="B826" s="128"/>
      <c r="C826" s="128"/>
      <c r="D826" s="128"/>
      <c r="E826" s="128"/>
      <c r="F826" s="128"/>
      <c r="G826" s="128"/>
      <c r="H826" s="128"/>
      <c r="I826" s="128"/>
      <c r="J826" s="128"/>
      <c r="K826" s="128"/>
      <c r="L826" s="128"/>
      <c r="M826" s="128"/>
      <c r="N826" s="128"/>
      <c r="O826" s="128"/>
      <c r="P826" s="128"/>
      <c r="Q826" s="128"/>
      <c r="R826" s="128"/>
      <c r="S826" s="128"/>
      <c r="T826" s="128"/>
      <c r="U826" s="128"/>
      <c r="V826" s="128"/>
      <c r="W826" s="128"/>
      <c r="X826" s="128"/>
      <c r="Y826" s="128"/>
      <c r="Z826" s="128"/>
      <c r="AA826" s="128"/>
      <c r="AB826" s="128"/>
      <c r="AC826" s="128"/>
    </row>
    <row r="827" spans="1:29" x14ac:dyDescent="0.3">
      <c r="A827" s="128"/>
      <c r="B827" s="128"/>
      <c r="C827" s="128"/>
      <c r="D827" s="128"/>
      <c r="E827" s="128"/>
      <c r="F827" s="128"/>
      <c r="G827" s="128"/>
      <c r="H827" s="128"/>
      <c r="I827" s="128"/>
      <c r="J827" s="128"/>
      <c r="K827" s="128"/>
      <c r="L827" s="128"/>
      <c r="M827" s="128"/>
      <c r="N827" s="128"/>
      <c r="O827" s="128"/>
      <c r="P827" s="128"/>
      <c r="Q827" s="128"/>
      <c r="R827" s="128"/>
      <c r="S827" s="128"/>
      <c r="T827" s="128"/>
      <c r="U827" s="128"/>
      <c r="V827" s="128"/>
      <c r="W827" s="128"/>
      <c r="X827" s="128"/>
      <c r="Y827" s="128"/>
      <c r="Z827" s="128"/>
      <c r="AA827" s="128"/>
      <c r="AB827" s="128"/>
      <c r="AC827" s="128"/>
    </row>
    <row r="828" spans="1:29" x14ac:dyDescent="0.3">
      <c r="A828" s="128"/>
      <c r="B828" s="128"/>
      <c r="C828" s="128"/>
      <c r="D828" s="128"/>
      <c r="E828" s="128"/>
      <c r="F828" s="128"/>
      <c r="G828" s="128"/>
      <c r="H828" s="128"/>
      <c r="I828" s="128"/>
      <c r="J828" s="128"/>
      <c r="K828" s="128"/>
      <c r="L828" s="128"/>
      <c r="M828" s="128"/>
      <c r="N828" s="128"/>
      <c r="O828" s="128"/>
      <c r="P828" s="128"/>
      <c r="Q828" s="128"/>
      <c r="R828" s="128"/>
      <c r="S828" s="128"/>
      <c r="T828" s="128"/>
      <c r="U828" s="128"/>
      <c r="V828" s="128"/>
      <c r="W828" s="128"/>
      <c r="X828" s="128"/>
      <c r="Y828" s="128"/>
      <c r="Z828" s="128"/>
      <c r="AA828" s="128"/>
      <c r="AB828" s="128"/>
      <c r="AC828" s="128"/>
    </row>
    <row r="829" spans="1:29" x14ac:dyDescent="0.3">
      <c r="A829" s="128"/>
      <c r="B829" s="128"/>
      <c r="C829" s="128"/>
      <c r="D829" s="128"/>
      <c r="E829" s="128"/>
      <c r="F829" s="128"/>
      <c r="G829" s="128"/>
      <c r="H829" s="128"/>
      <c r="I829" s="128"/>
      <c r="J829" s="128"/>
      <c r="K829" s="128"/>
      <c r="L829" s="128"/>
      <c r="M829" s="128"/>
      <c r="N829" s="128"/>
      <c r="O829" s="128"/>
      <c r="P829" s="128"/>
      <c r="Q829" s="128"/>
      <c r="R829" s="128"/>
      <c r="S829" s="128"/>
      <c r="T829" s="128"/>
      <c r="U829" s="128"/>
      <c r="V829" s="128"/>
      <c r="W829" s="128"/>
      <c r="X829" s="128"/>
      <c r="Y829" s="128"/>
      <c r="Z829" s="128"/>
      <c r="AA829" s="128"/>
      <c r="AB829" s="128"/>
      <c r="AC829" s="128"/>
    </row>
    <row r="830" spans="1:29" x14ac:dyDescent="0.3">
      <c r="A830" s="128"/>
      <c r="B830" s="128"/>
      <c r="C830" s="128"/>
      <c r="D830" s="128"/>
      <c r="E830" s="128"/>
      <c r="F830" s="128"/>
      <c r="G830" s="128"/>
      <c r="H830" s="128"/>
      <c r="I830" s="128"/>
      <c r="J830" s="128"/>
      <c r="K830" s="128"/>
      <c r="L830" s="128"/>
      <c r="M830" s="128"/>
      <c r="N830" s="128"/>
      <c r="O830" s="128"/>
      <c r="P830" s="128"/>
      <c r="Q830" s="128"/>
      <c r="R830" s="128"/>
      <c r="S830" s="128"/>
      <c r="T830" s="128"/>
      <c r="U830" s="128"/>
      <c r="V830" s="128"/>
      <c r="W830" s="128"/>
      <c r="X830" s="128"/>
      <c r="Y830" s="128"/>
      <c r="Z830" s="128"/>
      <c r="AA830" s="128"/>
      <c r="AB830" s="128"/>
      <c r="AC830" s="128"/>
    </row>
    <row r="831" spans="1:29" x14ac:dyDescent="0.3">
      <c r="A831" s="128"/>
      <c r="B831" s="128"/>
      <c r="C831" s="128"/>
      <c r="D831" s="128"/>
      <c r="E831" s="128"/>
      <c r="F831" s="128"/>
      <c r="G831" s="128"/>
      <c r="H831" s="128"/>
      <c r="I831" s="128"/>
      <c r="J831" s="128"/>
      <c r="K831" s="128"/>
      <c r="L831" s="128"/>
      <c r="M831" s="128"/>
      <c r="N831" s="128"/>
      <c r="O831" s="128"/>
      <c r="P831" s="128"/>
      <c r="Q831" s="128"/>
      <c r="R831" s="128"/>
      <c r="S831" s="128"/>
      <c r="T831" s="128"/>
      <c r="U831" s="128"/>
      <c r="V831" s="128"/>
      <c r="W831" s="128"/>
      <c r="X831" s="128"/>
      <c r="Y831" s="128"/>
      <c r="Z831" s="128"/>
      <c r="AA831" s="128"/>
      <c r="AB831" s="128"/>
      <c r="AC831" s="128"/>
    </row>
    <row r="832" spans="1:29" x14ac:dyDescent="0.3">
      <c r="A832" s="128"/>
      <c r="B832" s="128"/>
      <c r="C832" s="128"/>
      <c r="D832" s="128"/>
      <c r="E832" s="128"/>
      <c r="F832" s="128"/>
      <c r="G832" s="128"/>
      <c r="H832" s="128"/>
      <c r="I832" s="128"/>
      <c r="J832" s="128"/>
      <c r="K832" s="128"/>
      <c r="L832" s="128"/>
      <c r="M832" s="128"/>
      <c r="N832" s="128"/>
      <c r="O832" s="128"/>
      <c r="P832" s="128"/>
      <c r="Q832" s="128"/>
      <c r="R832" s="128"/>
      <c r="S832" s="128"/>
      <c r="T832" s="128"/>
      <c r="U832" s="128"/>
      <c r="V832" s="128"/>
      <c r="W832" s="128"/>
      <c r="X832" s="128"/>
      <c r="Y832" s="128"/>
      <c r="Z832" s="128"/>
      <c r="AA832" s="128"/>
      <c r="AB832" s="128"/>
      <c r="AC832" s="128"/>
    </row>
    <row r="833" spans="1:29" x14ac:dyDescent="0.3">
      <c r="A833" s="128"/>
      <c r="B833" s="128"/>
      <c r="C833" s="128"/>
      <c r="D833" s="128"/>
      <c r="E833" s="128"/>
      <c r="F833" s="128"/>
      <c r="G833" s="128"/>
      <c r="H833" s="128"/>
      <c r="I833" s="128"/>
      <c r="J833" s="128"/>
      <c r="K833" s="128"/>
      <c r="L833" s="128"/>
      <c r="M833" s="128"/>
      <c r="N833" s="128"/>
      <c r="O833" s="128"/>
      <c r="P833" s="128"/>
      <c r="Q833" s="128"/>
      <c r="R833" s="128"/>
      <c r="S833" s="128"/>
      <c r="T833" s="128"/>
      <c r="U833" s="128"/>
      <c r="V833" s="128"/>
      <c r="W833" s="128"/>
      <c r="X833" s="128"/>
      <c r="Y833" s="128"/>
      <c r="Z833" s="128"/>
      <c r="AA833" s="128"/>
      <c r="AB833" s="128"/>
      <c r="AC833" s="128"/>
    </row>
    <row r="834" spans="1:29" x14ac:dyDescent="0.3">
      <c r="A834" s="128"/>
      <c r="B834" s="128"/>
      <c r="C834" s="128"/>
      <c r="D834" s="128"/>
      <c r="E834" s="128"/>
      <c r="F834" s="128"/>
      <c r="G834" s="128"/>
      <c r="H834" s="128"/>
      <c r="I834" s="128"/>
      <c r="J834" s="128"/>
      <c r="K834" s="128"/>
      <c r="L834" s="128"/>
      <c r="M834" s="128"/>
      <c r="N834" s="128"/>
      <c r="O834" s="128"/>
      <c r="P834" s="128"/>
      <c r="Q834" s="128"/>
      <c r="R834" s="128"/>
      <c r="S834" s="128"/>
      <c r="T834" s="128"/>
      <c r="U834" s="128"/>
      <c r="V834" s="128"/>
      <c r="W834" s="128"/>
      <c r="X834" s="128"/>
      <c r="Y834" s="128"/>
      <c r="Z834" s="128"/>
      <c r="AA834" s="128"/>
      <c r="AB834" s="128"/>
      <c r="AC834" s="128"/>
    </row>
    <row r="835" spans="1:29" x14ac:dyDescent="0.3">
      <c r="A835" s="128"/>
      <c r="B835" s="128"/>
      <c r="C835" s="128"/>
      <c r="D835" s="128"/>
      <c r="E835" s="128"/>
      <c r="F835" s="128"/>
      <c r="G835" s="128"/>
      <c r="H835" s="128"/>
      <c r="I835" s="128"/>
      <c r="J835" s="128"/>
      <c r="K835" s="128"/>
      <c r="L835" s="128"/>
      <c r="M835" s="128"/>
      <c r="N835" s="128"/>
      <c r="O835" s="128"/>
      <c r="P835" s="128"/>
      <c r="Q835" s="128"/>
      <c r="R835" s="128"/>
      <c r="S835" s="128"/>
      <c r="T835" s="128"/>
      <c r="U835" s="128"/>
      <c r="V835" s="128"/>
      <c r="W835" s="128"/>
      <c r="X835" s="128"/>
      <c r="Y835" s="128"/>
      <c r="Z835" s="128"/>
      <c r="AA835" s="128"/>
      <c r="AB835" s="128"/>
      <c r="AC835" s="128"/>
    </row>
    <row r="836" spans="1:29" x14ac:dyDescent="0.3">
      <c r="A836" s="128"/>
      <c r="B836" s="128"/>
      <c r="C836" s="128"/>
      <c r="D836" s="128"/>
      <c r="E836" s="128"/>
      <c r="F836" s="128"/>
      <c r="G836" s="128"/>
      <c r="H836" s="128"/>
      <c r="I836" s="128"/>
      <c r="J836" s="128"/>
      <c r="K836" s="128"/>
      <c r="L836" s="128"/>
      <c r="M836" s="128"/>
      <c r="N836" s="128"/>
      <c r="O836" s="128"/>
      <c r="P836" s="128"/>
      <c r="Q836" s="128"/>
      <c r="R836" s="128"/>
      <c r="S836" s="128"/>
      <c r="T836" s="128"/>
      <c r="U836" s="128"/>
      <c r="V836" s="128"/>
      <c r="W836" s="128"/>
      <c r="X836" s="128"/>
      <c r="Y836" s="128"/>
      <c r="Z836" s="128"/>
      <c r="AA836" s="128"/>
      <c r="AB836" s="128"/>
      <c r="AC836" s="128"/>
    </row>
    <row r="837" spans="1:29" x14ac:dyDescent="0.3">
      <c r="A837" s="128"/>
      <c r="B837" s="128"/>
      <c r="C837" s="128"/>
      <c r="D837" s="128"/>
      <c r="E837" s="128"/>
      <c r="F837" s="128"/>
      <c r="G837" s="128"/>
      <c r="H837" s="128"/>
      <c r="I837" s="128"/>
      <c r="J837" s="128"/>
      <c r="K837" s="128"/>
      <c r="L837" s="128"/>
      <c r="M837" s="128"/>
      <c r="N837" s="128"/>
      <c r="O837" s="128"/>
      <c r="P837" s="128"/>
      <c r="Q837" s="128"/>
      <c r="R837" s="128"/>
      <c r="S837" s="128"/>
      <c r="T837" s="128"/>
      <c r="U837" s="128"/>
      <c r="V837" s="128"/>
      <c r="W837" s="128"/>
      <c r="X837" s="128"/>
      <c r="Y837" s="128"/>
      <c r="Z837" s="128"/>
      <c r="AA837" s="128"/>
      <c r="AB837" s="128"/>
      <c r="AC837" s="128"/>
    </row>
    <row r="838" spans="1:29" x14ac:dyDescent="0.3">
      <c r="A838" s="128"/>
      <c r="B838" s="128"/>
      <c r="C838" s="128"/>
      <c r="D838" s="128"/>
      <c r="E838" s="128"/>
      <c r="F838" s="128"/>
      <c r="G838" s="128"/>
      <c r="H838" s="128"/>
      <c r="I838" s="128"/>
      <c r="J838" s="128"/>
      <c r="K838" s="128"/>
      <c r="L838" s="128"/>
      <c r="M838" s="128"/>
      <c r="N838" s="128"/>
      <c r="O838" s="128"/>
      <c r="P838" s="128"/>
      <c r="Q838" s="128"/>
      <c r="R838" s="128"/>
      <c r="S838" s="128"/>
      <c r="T838" s="128"/>
      <c r="U838" s="128"/>
      <c r="V838" s="128"/>
      <c r="W838" s="128"/>
      <c r="X838" s="128"/>
      <c r="Y838" s="128"/>
      <c r="Z838" s="128"/>
      <c r="AA838" s="128"/>
      <c r="AB838" s="128"/>
      <c r="AC838" s="128"/>
    </row>
    <row r="839" spans="1:29" x14ac:dyDescent="0.3">
      <c r="A839" s="128"/>
      <c r="B839" s="128"/>
      <c r="C839" s="128"/>
      <c r="D839" s="128"/>
      <c r="E839" s="128"/>
      <c r="F839" s="128"/>
      <c r="G839" s="128"/>
      <c r="H839" s="128"/>
      <c r="I839" s="128"/>
      <c r="J839" s="128"/>
      <c r="K839" s="128"/>
      <c r="L839" s="128"/>
      <c r="M839" s="128"/>
      <c r="N839" s="128"/>
      <c r="O839" s="128"/>
      <c r="P839" s="128"/>
      <c r="Q839" s="128"/>
      <c r="R839" s="128"/>
      <c r="S839" s="128"/>
      <c r="T839" s="128"/>
      <c r="U839" s="128"/>
      <c r="V839" s="128"/>
      <c r="W839" s="128"/>
      <c r="X839" s="128"/>
      <c r="Y839" s="128"/>
      <c r="Z839" s="128"/>
      <c r="AA839" s="128"/>
      <c r="AB839" s="128"/>
      <c r="AC839" s="128"/>
    </row>
    <row r="840" spans="1:29" x14ac:dyDescent="0.3">
      <c r="A840" s="128"/>
      <c r="B840" s="128"/>
      <c r="C840" s="128"/>
      <c r="D840" s="128"/>
      <c r="E840" s="128"/>
      <c r="F840" s="128"/>
      <c r="G840" s="128"/>
      <c r="H840" s="128"/>
      <c r="I840" s="128"/>
      <c r="J840" s="128"/>
      <c r="K840" s="128"/>
      <c r="L840" s="128"/>
      <c r="M840" s="128"/>
      <c r="N840" s="128"/>
      <c r="O840" s="128"/>
      <c r="P840" s="128"/>
      <c r="Q840" s="128"/>
      <c r="R840" s="128"/>
      <c r="S840" s="128"/>
      <c r="T840" s="128"/>
      <c r="U840" s="128"/>
      <c r="V840" s="128"/>
      <c r="W840" s="128"/>
      <c r="X840" s="128"/>
      <c r="Y840" s="128"/>
      <c r="Z840" s="128"/>
      <c r="AA840" s="128"/>
      <c r="AB840" s="128"/>
      <c r="AC840" s="128"/>
    </row>
    <row r="841" spans="1:29" x14ac:dyDescent="0.3">
      <c r="A841" s="128"/>
      <c r="B841" s="128"/>
      <c r="C841" s="128"/>
      <c r="D841" s="128"/>
      <c r="E841" s="128"/>
      <c r="F841" s="128"/>
      <c r="G841" s="128"/>
      <c r="H841" s="128"/>
      <c r="I841" s="128"/>
      <c r="J841" s="128"/>
      <c r="K841" s="128"/>
      <c r="L841" s="128"/>
      <c r="M841" s="128"/>
      <c r="N841" s="128"/>
      <c r="O841" s="128"/>
      <c r="P841" s="128"/>
      <c r="Q841" s="128"/>
      <c r="R841" s="128"/>
      <c r="S841" s="128"/>
      <c r="T841" s="128"/>
      <c r="U841" s="128"/>
      <c r="V841" s="128"/>
      <c r="W841" s="128"/>
      <c r="X841" s="128"/>
      <c r="Y841" s="128"/>
      <c r="Z841" s="128"/>
      <c r="AA841" s="128"/>
      <c r="AB841" s="128"/>
      <c r="AC841" s="128"/>
    </row>
    <row r="842" spans="1:29" x14ac:dyDescent="0.3">
      <c r="A842" s="128"/>
      <c r="B842" s="128"/>
      <c r="C842" s="128"/>
      <c r="D842" s="128"/>
      <c r="E842" s="128"/>
      <c r="F842" s="128"/>
      <c r="G842" s="128"/>
      <c r="H842" s="128"/>
      <c r="I842" s="128"/>
      <c r="J842" s="128"/>
      <c r="K842" s="128"/>
      <c r="L842" s="128"/>
      <c r="M842" s="128"/>
      <c r="N842" s="128"/>
      <c r="O842" s="128"/>
      <c r="P842" s="128"/>
      <c r="Q842" s="128"/>
      <c r="R842" s="128"/>
      <c r="S842" s="128"/>
      <c r="T842" s="128"/>
      <c r="U842" s="128"/>
      <c r="V842" s="128"/>
      <c r="W842" s="128"/>
      <c r="X842" s="128"/>
      <c r="Y842" s="128"/>
      <c r="Z842" s="128"/>
      <c r="AA842" s="128"/>
      <c r="AB842" s="128"/>
      <c r="AC842" s="128"/>
    </row>
    <row r="843" spans="1:29" x14ac:dyDescent="0.3">
      <c r="A843" s="128"/>
      <c r="B843" s="128"/>
      <c r="C843" s="128"/>
      <c r="D843" s="128"/>
      <c r="E843" s="128"/>
      <c r="F843" s="128"/>
      <c r="G843" s="128"/>
      <c r="H843" s="128"/>
      <c r="I843" s="128"/>
      <c r="J843" s="128"/>
      <c r="K843" s="128"/>
      <c r="L843" s="128"/>
      <c r="M843" s="128"/>
      <c r="N843" s="128"/>
      <c r="O843" s="128"/>
      <c r="P843" s="128"/>
      <c r="Q843" s="128"/>
      <c r="R843" s="128"/>
      <c r="S843" s="128"/>
      <c r="T843" s="128"/>
      <c r="U843" s="128"/>
      <c r="V843" s="128"/>
      <c r="W843" s="128"/>
      <c r="X843" s="128"/>
      <c r="Y843" s="128"/>
      <c r="Z843" s="128"/>
      <c r="AA843" s="128"/>
      <c r="AB843" s="128"/>
      <c r="AC843" s="128"/>
    </row>
    <row r="844" spans="1:29" x14ac:dyDescent="0.3">
      <c r="A844" s="128"/>
      <c r="B844" s="128"/>
      <c r="C844" s="128"/>
      <c r="D844" s="128"/>
      <c r="E844" s="128"/>
      <c r="F844" s="128"/>
      <c r="G844" s="128"/>
      <c r="H844" s="128"/>
      <c r="I844" s="128"/>
      <c r="J844" s="128"/>
      <c r="K844" s="128"/>
      <c r="L844" s="128"/>
      <c r="M844" s="128"/>
      <c r="N844" s="128"/>
      <c r="O844" s="128"/>
      <c r="P844" s="128"/>
      <c r="Q844" s="128"/>
      <c r="R844" s="128"/>
      <c r="S844" s="128"/>
      <c r="T844" s="128"/>
      <c r="U844" s="128"/>
      <c r="V844" s="128"/>
      <c r="W844" s="128"/>
      <c r="X844" s="128"/>
      <c r="Y844" s="128"/>
      <c r="Z844" s="128"/>
      <c r="AA844" s="128"/>
      <c r="AB844" s="128"/>
      <c r="AC844" s="128"/>
    </row>
    <row r="845" spans="1:29" x14ac:dyDescent="0.3">
      <c r="A845" s="128"/>
      <c r="B845" s="128"/>
      <c r="C845" s="128"/>
      <c r="D845" s="128"/>
      <c r="E845" s="128"/>
      <c r="F845" s="128"/>
      <c r="G845" s="128"/>
      <c r="H845" s="128"/>
      <c r="I845" s="128"/>
      <c r="J845" s="128"/>
      <c r="K845" s="128"/>
      <c r="L845" s="128"/>
      <c r="M845" s="128"/>
      <c r="N845" s="128"/>
      <c r="O845" s="128"/>
      <c r="P845" s="128"/>
      <c r="Q845" s="128"/>
      <c r="R845" s="128"/>
      <c r="S845" s="128"/>
      <c r="T845" s="128"/>
      <c r="U845" s="128"/>
      <c r="V845" s="128"/>
      <c r="W845" s="128"/>
      <c r="X845" s="128"/>
      <c r="Y845" s="128"/>
      <c r="Z845" s="128"/>
      <c r="AA845" s="128"/>
      <c r="AB845" s="128"/>
      <c r="AC845" s="128"/>
    </row>
    <row r="846" spans="1:29" x14ac:dyDescent="0.3">
      <c r="A846" s="128"/>
      <c r="B846" s="128"/>
      <c r="C846" s="128"/>
      <c r="D846" s="128"/>
      <c r="E846" s="128"/>
      <c r="F846" s="128"/>
      <c r="G846" s="128"/>
      <c r="H846" s="128"/>
      <c r="I846" s="128"/>
      <c r="J846" s="128"/>
      <c r="K846" s="128"/>
      <c r="L846" s="128"/>
      <c r="M846" s="128"/>
      <c r="N846" s="128"/>
      <c r="O846" s="128"/>
      <c r="P846" s="128"/>
      <c r="Q846" s="128"/>
      <c r="R846" s="128"/>
      <c r="S846" s="128"/>
      <c r="T846" s="128"/>
      <c r="U846" s="128"/>
      <c r="V846" s="128"/>
      <c r="W846" s="128"/>
      <c r="X846" s="128"/>
      <c r="Y846" s="128"/>
      <c r="Z846" s="128"/>
      <c r="AA846" s="128"/>
      <c r="AB846" s="128"/>
      <c r="AC846" s="128"/>
    </row>
    <row r="847" spans="1:29" x14ac:dyDescent="0.3">
      <c r="A847" s="128"/>
      <c r="B847" s="128"/>
      <c r="C847" s="128"/>
      <c r="D847" s="128"/>
      <c r="E847" s="128"/>
      <c r="F847" s="128"/>
      <c r="G847" s="128"/>
      <c r="H847" s="128"/>
      <c r="I847" s="128"/>
      <c r="J847" s="128"/>
      <c r="K847" s="128"/>
      <c r="L847" s="128"/>
      <c r="M847" s="128"/>
      <c r="N847" s="128"/>
      <c r="O847" s="128"/>
      <c r="P847" s="128"/>
      <c r="Q847" s="128"/>
      <c r="R847" s="128"/>
      <c r="S847" s="128"/>
      <c r="T847" s="128"/>
      <c r="U847" s="128"/>
      <c r="V847" s="128"/>
      <c r="W847" s="128"/>
      <c r="X847" s="128"/>
      <c r="Y847" s="128"/>
      <c r="Z847" s="128"/>
      <c r="AA847" s="128"/>
      <c r="AB847" s="128"/>
      <c r="AC847" s="128"/>
    </row>
    <row r="848" spans="1:29" x14ac:dyDescent="0.3">
      <c r="A848" s="128"/>
      <c r="B848" s="128"/>
      <c r="C848" s="128"/>
      <c r="D848" s="128"/>
      <c r="E848" s="128"/>
      <c r="F848" s="128"/>
      <c r="G848" s="128"/>
      <c r="H848" s="128"/>
      <c r="I848" s="128"/>
      <c r="J848" s="128"/>
      <c r="K848" s="128"/>
      <c r="L848" s="128"/>
      <c r="M848" s="128"/>
      <c r="N848" s="128"/>
      <c r="O848" s="128"/>
      <c r="P848" s="128"/>
      <c r="Q848" s="128"/>
      <c r="R848" s="128"/>
      <c r="S848" s="128"/>
      <c r="T848" s="128"/>
      <c r="U848" s="128"/>
      <c r="V848" s="128"/>
      <c r="W848" s="128"/>
      <c r="X848" s="128"/>
      <c r="Y848" s="128"/>
      <c r="Z848" s="128"/>
      <c r="AA848" s="128"/>
      <c r="AB848" s="128"/>
      <c r="AC848" s="128"/>
    </row>
    <row r="849" spans="1:29" x14ac:dyDescent="0.3">
      <c r="A849" s="128"/>
      <c r="B849" s="128"/>
      <c r="C849" s="128"/>
      <c r="D849" s="128"/>
      <c r="E849" s="128"/>
      <c r="F849" s="128"/>
      <c r="G849" s="128"/>
      <c r="H849" s="128"/>
      <c r="I849" s="128"/>
      <c r="J849" s="128"/>
      <c r="K849" s="128"/>
      <c r="L849" s="128"/>
      <c r="M849" s="128"/>
      <c r="N849" s="128"/>
      <c r="O849" s="128"/>
      <c r="P849" s="128"/>
      <c r="Q849" s="128"/>
      <c r="R849" s="128"/>
      <c r="S849" s="128"/>
      <c r="T849" s="128"/>
      <c r="U849" s="128"/>
      <c r="V849" s="128"/>
      <c r="W849" s="128"/>
      <c r="X849" s="128"/>
      <c r="Y849" s="128"/>
      <c r="Z849" s="128"/>
      <c r="AA849" s="128"/>
      <c r="AB849" s="128"/>
      <c r="AC849" s="128"/>
    </row>
    <row r="850" spans="1:29" x14ac:dyDescent="0.3">
      <c r="A850" s="128"/>
      <c r="B850" s="128"/>
      <c r="C850" s="128"/>
      <c r="D850" s="128"/>
      <c r="E850" s="128"/>
      <c r="F850" s="128"/>
      <c r="G850" s="128"/>
      <c r="H850" s="128"/>
      <c r="I850" s="128"/>
      <c r="J850" s="128"/>
      <c r="K850" s="128"/>
      <c r="L850" s="128"/>
      <c r="M850" s="128"/>
      <c r="N850" s="128"/>
      <c r="O850" s="128"/>
      <c r="P850" s="128"/>
      <c r="Q850" s="128"/>
      <c r="R850" s="128"/>
      <c r="S850" s="128"/>
      <c r="T850" s="128"/>
      <c r="U850" s="128"/>
      <c r="V850" s="128"/>
      <c r="W850" s="128"/>
      <c r="X850" s="128"/>
      <c r="Y850" s="128"/>
      <c r="Z850" s="128"/>
      <c r="AA850" s="128"/>
      <c r="AB850" s="128"/>
      <c r="AC850" s="128"/>
    </row>
    <row r="851" spans="1:29" x14ac:dyDescent="0.3">
      <c r="A851" s="128"/>
      <c r="B851" s="128"/>
      <c r="C851" s="128"/>
      <c r="D851" s="128"/>
      <c r="E851" s="128"/>
      <c r="F851" s="128"/>
      <c r="G851" s="128"/>
      <c r="H851" s="128"/>
      <c r="I851" s="128"/>
      <c r="J851" s="128"/>
      <c r="K851" s="128"/>
      <c r="L851" s="128"/>
      <c r="M851" s="128"/>
      <c r="N851" s="128"/>
      <c r="O851" s="128"/>
      <c r="P851" s="128"/>
      <c r="Q851" s="128"/>
      <c r="R851" s="128"/>
      <c r="S851" s="128"/>
      <c r="T851" s="128"/>
      <c r="U851" s="128"/>
      <c r="V851" s="128"/>
      <c r="W851" s="128"/>
      <c r="X851" s="128"/>
      <c r="Y851" s="128"/>
      <c r="Z851" s="128"/>
      <c r="AA851" s="128"/>
      <c r="AB851" s="128"/>
      <c r="AC851" s="128"/>
    </row>
    <row r="852" spans="1:29" x14ac:dyDescent="0.3">
      <c r="A852" s="128"/>
      <c r="B852" s="128"/>
      <c r="C852" s="128"/>
      <c r="D852" s="128"/>
      <c r="E852" s="128"/>
      <c r="F852" s="128"/>
      <c r="G852" s="128"/>
      <c r="H852" s="128"/>
      <c r="I852" s="128"/>
      <c r="J852" s="128"/>
      <c r="K852" s="128"/>
      <c r="L852" s="128"/>
      <c r="M852" s="128"/>
      <c r="N852" s="128"/>
      <c r="O852" s="128"/>
      <c r="P852" s="128"/>
      <c r="Q852" s="128"/>
      <c r="R852" s="128"/>
      <c r="S852" s="128"/>
      <c r="T852" s="128"/>
      <c r="U852" s="128"/>
      <c r="V852" s="128"/>
      <c r="W852" s="128"/>
      <c r="X852" s="128"/>
      <c r="Y852" s="128"/>
      <c r="Z852" s="128"/>
      <c r="AA852" s="128"/>
      <c r="AB852" s="128"/>
      <c r="AC852" s="128"/>
    </row>
    <row r="853" spans="1:29" x14ac:dyDescent="0.3">
      <c r="A853" s="128"/>
      <c r="B853" s="128"/>
      <c r="C853" s="128"/>
      <c r="D853" s="128"/>
      <c r="E853" s="128"/>
      <c r="F853" s="128"/>
      <c r="G853" s="128"/>
      <c r="H853" s="128"/>
      <c r="I853" s="128"/>
      <c r="J853" s="128"/>
      <c r="K853" s="128"/>
      <c r="L853" s="128"/>
      <c r="M853" s="128"/>
      <c r="N853" s="128"/>
      <c r="O853" s="128"/>
      <c r="P853" s="128"/>
      <c r="Q853" s="128"/>
      <c r="R853" s="128"/>
      <c r="S853" s="128"/>
      <c r="T853" s="128"/>
      <c r="U853" s="128"/>
      <c r="V853" s="128"/>
      <c r="W853" s="128"/>
      <c r="X853" s="128"/>
      <c r="Y853" s="128"/>
      <c r="Z853" s="128"/>
      <c r="AA853" s="128"/>
      <c r="AB853" s="128"/>
      <c r="AC853" s="128"/>
    </row>
    <row r="854" spans="1:29" x14ac:dyDescent="0.3">
      <c r="A854" s="128"/>
      <c r="B854" s="128"/>
      <c r="C854" s="128"/>
      <c r="D854" s="128"/>
      <c r="E854" s="128"/>
      <c r="F854" s="128"/>
      <c r="G854" s="128"/>
      <c r="H854" s="128"/>
      <c r="I854" s="128"/>
      <c r="J854" s="128"/>
      <c r="K854" s="128"/>
      <c r="L854" s="128"/>
      <c r="M854" s="128"/>
      <c r="N854" s="128"/>
      <c r="O854" s="128"/>
      <c r="P854" s="128"/>
      <c r="Q854" s="128"/>
      <c r="R854" s="128"/>
      <c r="S854" s="128"/>
      <c r="T854" s="128"/>
      <c r="U854" s="128"/>
      <c r="V854" s="128"/>
      <c r="W854" s="128"/>
      <c r="X854" s="128"/>
      <c r="Y854" s="128"/>
      <c r="Z854" s="128"/>
      <c r="AA854" s="128"/>
      <c r="AB854" s="128"/>
      <c r="AC854" s="128"/>
    </row>
    <row r="855" spans="1:29" x14ac:dyDescent="0.3">
      <c r="A855" s="128"/>
      <c r="B855" s="128"/>
      <c r="C855" s="128"/>
      <c r="D855" s="128"/>
      <c r="E855" s="128"/>
      <c r="F855" s="128"/>
      <c r="G855" s="128"/>
      <c r="H855" s="128"/>
      <c r="I855" s="128"/>
      <c r="J855" s="128"/>
      <c r="K855" s="128"/>
      <c r="L855" s="128"/>
      <c r="M855" s="128"/>
      <c r="N855" s="128"/>
      <c r="O855" s="128"/>
      <c r="P855" s="128"/>
      <c r="Q855" s="128"/>
      <c r="R855" s="128"/>
      <c r="S855" s="128"/>
      <c r="T855" s="128"/>
      <c r="U855" s="128"/>
      <c r="V855" s="128"/>
      <c r="W855" s="128"/>
      <c r="X855" s="128"/>
      <c r="Y855" s="128"/>
      <c r="Z855" s="128"/>
      <c r="AA855" s="128"/>
      <c r="AB855" s="128"/>
      <c r="AC855" s="128"/>
    </row>
    <row r="856" spans="1:29" x14ac:dyDescent="0.3">
      <c r="A856" s="128"/>
      <c r="B856" s="128"/>
      <c r="C856" s="128"/>
      <c r="D856" s="128"/>
      <c r="E856" s="128"/>
      <c r="F856" s="128"/>
      <c r="G856" s="128"/>
      <c r="H856" s="128"/>
      <c r="I856" s="128"/>
      <c r="J856" s="128"/>
      <c r="K856" s="128"/>
      <c r="L856" s="128"/>
      <c r="M856" s="128"/>
      <c r="N856" s="128"/>
      <c r="O856" s="128"/>
      <c r="P856" s="128"/>
      <c r="Q856" s="128"/>
      <c r="R856" s="128"/>
      <c r="S856" s="128"/>
      <c r="T856" s="128"/>
      <c r="U856" s="128"/>
      <c r="V856" s="128"/>
      <c r="W856" s="128"/>
      <c r="X856" s="128"/>
      <c r="Y856" s="128"/>
      <c r="Z856" s="128"/>
      <c r="AA856" s="128"/>
      <c r="AB856" s="128"/>
      <c r="AC856" s="128"/>
    </row>
    <row r="857" spans="1:29" x14ac:dyDescent="0.3">
      <c r="A857" s="128"/>
      <c r="B857" s="128"/>
      <c r="C857" s="128"/>
      <c r="D857" s="128"/>
      <c r="E857" s="128"/>
      <c r="F857" s="128"/>
      <c r="G857" s="128"/>
      <c r="H857" s="128"/>
      <c r="I857" s="128"/>
      <c r="J857" s="128"/>
      <c r="K857" s="128"/>
      <c r="L857" s="128"/>
      <c r="M857" s="128"/>
      <c r="N857" s="128"/>
      <c r="O857" s="128"/>
      <c r="P857" s="128"/>
      <c r="Q857" s="128"/>
      <c r="R857" s="128"/>
      <c r="S857" s="128"/>
      <c r="T857" s="128"/>
      <c r="U857" s="128"/>
      <c r="V857" s="128"/>
      <c r="W857" s="128"/>
      <c r="X857" s="128"/>
      <c r="Y857" s="128"/>
      <c r="Z857" s="128"/>
      <c r="AA857" s="128"/>
      <c r="AB857" s="128"/>
      <c r="AC857" s="128"/>
    </row>
    <row r="858" spans="1:29" x14ac:dyDescent="0.3">
      <c r="A858" s="128"/>
      <c r="B858" s="128"/>
      <c r="C858" s="128"/>
      <c r="D858" s="128"/>
      <c r="E858" s="128"/>
      <c r="F858" s="128"/>
      <c r="G858" s="128"/>
      <c r="H858" s="128"/>
      <c r="I858" s="128"/>
      <c r="J858" s="128"/>
      <c r="K858" s="128"/>
      <c r="L858" s="128"/>
      <c r="M858" s="128"/>
      <c r="N858" s="128"/>
      <c r="O858" s="128"/>
      <c r="P858" s="128"/>
      <c r="Q858" s="128"/>
      <c r="R858" s="128"/>
      <c r="S858" s="128"/>
      <c r="T858" s="128"/>
      <c r="U858" s="128"/>
      <c r="V858" s="128"/>
      <c r="W858" s="128"/>
      <c r="X858" s="128"/>
      <c r="Y858" s="128"/>
      <c r="Z858" s="128"/>
      <c r="AA858" s="128"/>
      <c r="AB858" s="128"/>
      <c r="AC858" s="128"/>
    </row>
    <row r="859" spans="1:29" x14ac:dyDescent="0.3">
      <c r="A859" s="128"/>
      <c r="B859" s="128"/>
      <c r="C859" s="128"/>
      <c r="D859" s="128"/>
      <c r="E859" s="128"/>
      <c r="F859" s="128"/>
      <c r="G859" s="128"/>
      <c r="H859" s="128"/>
      <c r="I859" s="128"/>
      <c r="J859" s="128"/>
      <c r="K859" s="128"/>
      <c r="L859" s="128"/>
      <c r="M859" s="128"/>
      <c r="N859" s="128"/>
      <c r="O859" s="128"/>
      <c r="P859" s="128"/>
      <c r="Q859" s="128"/>
      <c r="R859" s="128"/>
      <c r="S859" s="128"/>
      <c r="T859" s="128"/>
      <c r="U859" s="128"/>
      <c r="V859" s="128"/>
      <c r="W859" s="128"/>
      <c r="X859" s="128"/>
      <c r="Y859" s="128"/>
      <c r="Z859" s="128"/>
      <c r="AA859" s="128"/>
      <c r="AB859" s="128"/>
      <c r="AC859" s="128"/>
    </row>
    <row r="860" spans="1:29" x14ac:dyDescent="0.3">
      <c r="A860" s="128"/>
      <c r="B860" s="128"/>
      <c r="C860" s="128"/>
      <c r="D860" s="128"/>
      <c r="E860" s="128"/>
      <c r="F860" s="128"/>
      <c r="G860" s="128"/>
      <c r="H860" s="128"/>
      <c r="I860" s="128"/>
      <c r="J860" s="128"/>
      <c r="K860" s="128"/>
      <c r="L860" s="128"/>
      <c r="M860" s="128"/>
      <c r="N860" s="128"/>
      <c r="O860" s="128"/>
      <c r="P860" s="128"/>
      <c r="Q860" s="128"/>
      <c r="R860" s="128"/>
      <c r="S860" s="128"/>
      <c r="T860" s="128"/>
      <c r="U860" s="128"/>
      <c r="V860" s="128"/>
      <c r="W860" s="128"/>
      <c r="X860" s="128"/>
      <c r="Y860" s="128"/>
      <c r="Z860" s="128"/>
      <c r="AA860" s="128"/>
      <c r="AB860" s="128"/>
      <c r="AC860" s="128"/>
    </row>
    <row r="861" spans="1:29" x14ac:dyDescent="0.3">
      <c r="A861" s="128"/>
      <c r="B861" s="128"/>
      <c r="C861" s="128"/>
      <c r="D861" s="128"/>
      <c r="E861" s="128"/>
      <c r="F861" s="128"/>
      <c r="G861" s="128"/>
      <c r="H861" s="128"/>
      <c r="I861" s="128"/>
      <c r="J861" s="128"/>
      <c r="K861" s="128"/>
      <c r="L861" s="128"/>
      <c r="M861" s="128"/>
      <c r="N861" s="128"/>
      <c r="O861" s="128"/>
      <c r="P861" s="128"/>
      <c r="Q861" s="128"/>
      <c r="R861" s="128"/>
      <c r="S861" s="128"/>
      <c r="T861" s="128"/>
      <c r="U861" s="128"/>
      <c r="V861" s="128"/>
      <c r="W861" s="128"/>
      <c r="X861" s="128"/>
      <c r="Y861" s="128"/>
      <c r="Z861" s="128"/>
      <c r="AA861" s="128"/>
      <c r="AB861" s="128"/>
      <c r="AC861" s="128"/>
    </row>
    <row r="862" spans="1:29" x14ac:dyDescent="0.3">
      <c r="A862" s="128"/>
      <c r="B862" s="128"/>
      <c r="C862" s="128"/>
      <c r="D862" s="128"/>
      <c r="E862" s="128"/>
      <c r="F862" s="128"/>
      <c r="G862" s="128"/>
      <c r="H862" s="128"/>
      <c r="I862" s="128"/>
      <c r="J862" s="128"/>
      <c r="K862" s="128"/>
      <c r="L862" s="128"/>
      <c r="M862" s="128"/>
      <c r="N862" s="128"/>
      <c r="O862" s="128"/>
      <c r="P862" s="128"/>
      <c r="Q862" s="128"/>
      <c r="R862" s="128"/>
      <c r="S862" s="128"/>
      <c r="T862" s="128"/>
      <c r="U862" s="128"/>
      <c r="V862" s="128"/>
      <c r="W862" s="128"/>
      <c r="X862" s="128"/>
      <c r="Y862" s="128"/>
      <c r="Z862" s="128"/>
      <c r="AA862" s="128"/>
      <c r="AB862" s="128"/>
      <c r="AC862" s="128"/>
    </row>
    <row r="863" spans="1:29" x14ac:dyDescent="0.3">
      <c r="A863" s="128"/>
      <c r="B863" s="128"/>
      <c r="C863" s="128"/>
      <c r="D863" s="128"/>
      <c r="E863" s="128"/>
      <c r="F863" s="128"/>
      <c r="G863" s="128"/>
      <c r="H863" s="128"/>
      <c r="I863" s="128"/>
      <c r="J863" s="128"/>
      <c r="K863" s="128"/>
      <c r="L863" s="128"/>
      <c r="M863" s="128"/>
      <c r="N863" s="128"/>
      <c r="O863" s="128"/>
      <c r="P863" s="128"/>
      <c r="Q863" s="128"/>
      <c r="R863" s="128"/>
      <c r="S863" s="128"/>
      <c r="T863" s="128"/>
      <c r="U863" s="128"/>
      <c r="V863" s="128"/>
      <c r="W863" s="128"/>
      <c r="X863" s="128"/>
      <c r="Y863" s="128"/>
      <c r="Z863" s="128"/>
      <c r="AA863" s="128"/>
      <c r="AB863" s="128"/>
      <c r="AC863" s="128"/>
    </row>
    <row r="864" spans="1:29" x14ac:dyDescent="0.3">
      <c r="A864" s="128"/>
      <c r="B864" s="128"/>
      <c r="C864" s="128"/>
      <c r="D864" s="128"/>
      <c r="E864" s="128"/>
      <c r="F864" s="128"/>
      <c r="G864" s="128"/>
      <c r="H864" s="128"/>
      <c r="I864" s="128"/>
      <c r="J864" s="128"/>
      <c r="K864" s="128"/>
      <c r="L864" s="128"/>
      <c r="M864" s="128"/>
      <c r="N864" s="128"/>
      <c r="O864" s="128"/>
      <c r="P864" s="128"/>
      <c r="Q864" s="128"/>
      <c r="R864" s="128"/>
      <c r="S864" s="128"/>
      <c r="T864" s="128"/>
      <c r="U864" s="128"/>
      <c r="V864" s="128"/>
      <c r="W864" s="128"/>
      <c r="X864" s="128"/>
      <c r="Y864" s="128"/>
      <c r="Z864" s="128"/>
      <c r="AA864" s="128"/>
      <c r="AB864" s="128"/>
      <c r="AC864" s="128"/>
    </row>
    <row r="865" spans="1:29" x14ac:dyDescent="0.3">
      <c r="A865" s="128"/>
      <c r="B865" s="128"/>
      <c r="C865" s="128"/>
      <c r="D865" s="128"/>
      <c r="E865" s="128"/>
      <c r="F865" s="128"/>
      <c r="G865" s="128"/>
      <c r="H865" s="128"/>
      <c r="I865" s="128"/>
      <c r="J865" s="128"/>
      <c r="K865" s="128"/>
      <c r="L865" s="128"/>
      <c r="M865" s="128"/>
      <c r="N865" s="128"/>
      <c r="O865" s="128"/>
      <c r="P865" s="128"/>
      <c r="Q865" s="128"/>
      <c r="R865" s="128"/>
      <c r="S865" s="128"/>
      <c r="T865" s="128"/>
      <c r="U865" s="128"/>
      <c r="V865" s="128"/>
      <c r="W865" s="128"/>
      <c r="X865" s="128"/>
      <c r="Y865" s="128"/>
      <c r="Z865" s="128"/>
      <c r="AA865" s="128"/>
      <c r="AB865" s="128"/>
      <c r="AC865" s="128"/>
    </row>
    <row r="866" spans="1:29" x14ac:dyDescent="0.3">
      <c r="A866" s="128"/>
      <c r="B866" s="128"/>
      <c r="C866" s="128"/>
      <c r="D866" s="128"/>
      <c r="E866" s="128"/>
      <c r="F866" s="128"/>
      <c r="G866" s="128"/>
      <c r="H866" s="128"/>
      <c r="I866" s="128"/>
      <c r="J866" s="128"/>
      <c r="K866" s="128"/>
      <c r="L866" s="128"/>
      <c r="M866" s="128"/>
      <c r="N866" s="128"/>
      <c r="O866" s="128"/>
      <c r="P866" s="128"/>
      <c r="Q866" s="128"/>
      <c r="R866" s="128"/>
      <c r="S866" s="128"/>
      <c r="T866" s="128"/>
      <c r="U866" s="128"/>
      <c r="V866" s="128"/>
      <c r="W866" s="128"/>
      <c r="X866" s="128"/>
      <c r="Y866" s="128"/>
      <c r="Z866" s="128"/>
      <c r="AA866" s="128"/>
      <c r="AB866" s="128"/>
      <c r="AC866" s="128"/>
    </row>
    <row r="867" spans="1:29" x14ac:dyDescent="0.3">
      <c r="A867" s="128"/>
      <c r="B867" s="128"/>
      <c r="C867" s="128"/>
      <c r="D867" s="128"/>
      <c r="E867" s="128"/>
      <c r="F867" s="128"/>
      <c r="G867" s="128"/>
      <c r="H867" s="128"/>
      <c r="I867" s="128"/>
      <c r="J867" s="128"/>
      <c r="K867" s="128"/>
      <c r="L867" s="128"/>
      <c r="M867" s="128"/>
      <c r="N867" s="128"/>
      <c r="O867" s="128"/>
      <c r="P867" s="128"/>
      <c r="Q867" s="128"/>
      <c r="R867" s="128"/>
      <c r="S867" s="128"/>
      <c r="T867" s="128"/>
      <c r="U867" s="128"/>
      <c r="V867" s="128"/>
      <c r="W867" s="128"/>
      <c r="X867" s="128"/>
      <c r="Y867" s="128"/>
      <c r="Z867" s="128"/>
      <c r="AA867" s="128"/>
      <c r="AB867" s="128"/>
      <c r="AC867" s="128"/>
    </row>
    <row r="868" spans="1:29" x14ac:dyDescent="0.3">
      <c r="A868" s="128"/>
      <c r="B868" s="128"/>
      <c r="C868" s="128"/>
      <c r="D868" s="128"/>
      <c r="E868" s="128"/>
      <c r="F868" s="128"/>
      <c r="G868" s="128"/>
      <c r="H868" s="128"/>
      <c r="I868" s="128"/>
      <c r="J868" s="128"/>
      <c r="K868" s="128"/>
      <c r="L868" s="128"/>
      <c r="M868" s="128"/>
      <c r="N868" s="128"/>
      <c r="O868" s="128"/>
      <c r="P868" s="128"/>
      <c r="Q868" s="128"/>
      <c r="R868" s="128"/>
      <c r="S868" s="128"/>
      <c r="T868" s="128"/>
      <c r="U868" s="128"/>
      <c r="V868" s="128"/>
      <c r="W868" s="128"/>
      <c r="X868" s="128"/>
      <c r="Y868" s="128"/>
      <c r="Z868" s="128"/>
      <c r="AA868" s="128"/>
      <c r="AB868" s="128"/>
      <c r="AC868" s="128"/>
    </row>
    <row r="869" spans="1:29" x14ac:dyDescent="0.3">
      <c r="A869" s="128"/>
      <c r="B869" s="128"/>
      <c r="C869" s="128"/>
      <c r="D869" s="128"/>
      <c r="E869" s="128"/>
      <c r="F869" s="128"/>
      <c r="G869" s="128"/>
      <c r="H869" s="128"/>
      <c r="I869" s="128"/>
      <c r="J869" s="128"/>
      <c r="K869" s="128"/>
      <c r="L869" s="128"/>
      <c r="M869" s="128"/>
      <c r="N869" s="128"/>
      <c r="O869" s="128"/>
      <c r="P869" s="128"/>
      <c r="Q869" s="128"/>
      <c r="R869" s="128"/>
      <c r="S869" s="128"/>
      <c r="T869" s="128"/>
      <c r="U869" s="128"/>
      <c r="V869" s="128"/>
      <c r="W869" s="128"/>
      <c r="X869" s="128"/>
      <c r="Y869" s="128"/>
      <c r="Z869" s="128"/>
      <c r="AA869" s="128"/>
      <c r="AB869" s="128"/>
      <c r="AC869" s="128"/>
    </row>
    <row r="870" spans="1:29" x14ac:dyDescent="0.3">
      <c r="A870" s="128"/>
      <c r="B870" s="128"/>
      <c r="C870" s="128"/>
      <c r="D870" s="128"/>
      <c r="E870" s="128"/>
      <c r="F870" s="128"/>
      <c r="G870" s="128"/>
      <c r="H870" s="128"/>
      <c r="I870" s="128"/>
      <c r="J870" s="128"/>
      <c r="K870" s="128"/>
      <c r="L870" s="128"/>
      <c r="M870" s="128"/>
      <c r="N870" s="128"/>
      <c r="O870" s="128"/>
      <c r="P870" s="128"/>
      <c r="Q870" s="128"/>
      <c r="R870" s="128"/>
      <c r="S870" s="128"/>
      <c r="T870" s="128"/>
      <c r="U870" s="128"/>
      <c r="V870" s="128"/>
      <c r="W870" s="128"/>
      <c r="X870" s="128"/>
      <c r="Y870" s="128"/>
      <c r="Z870" s="128"/>
      <c r="AA870" s="128"/>
      <c r="AB870" s="128"/>
      <c r="AC870" s="128"/>
    </row>
    <row r="871" spans="1:29" x14ac:dyDescent="0.3">
      <c r="A871" s="128"/>
      <c r="B871" s="128"/>
      <c r="C871" s="128"/>
      <c r="D871" s="128"/>
      <c r="E871" s="128"/>
      <c r="F871" s="128"/>
      <c r="G871" s="128"/>
      <c r="H871" s="128"/>
      <c r="I871" s="128"/>
      <c r="J871" s="128"/>
      <c r="K871" s="128"/>
      <c r="L871" s="128"/>
      <c r="M871" s="128"/>
      <c r="N871" s="128"/>
      <c r="O871" s="128"/>
      <c r="P871" s="128"/>
      <c r="Q871" s="128"/>
      <c r="R871" s="128"/>
      <c r="S871" s="128"/>
      <c r="T871" s="128"/>
      <c r="U871" s="128"/>
      <c r="V871" s="128"/>
      <c r="W871" s="128"/>
      <c r="X871" s="128"/>
      <c r="Y871" s="128"/>
      <c r="Z871" s="128"/>
      <c r="AA871" s="128"/>
      <c r="AB871" s="128"/>
      <c r="AC871" s="128"/>
    </row>
    <row r="872" spans="1:29" x14ac:dyDescent="0.3">
      <c r="A872" s="128"/>
      <c r="B872" s="128"/>
      <c r="C872" s="128"/>
      <c r="D872" s="128"/>
      <c r="E872" s="128"/>
      <c r="F872" s="128"/>
      <c r="G872" s="128"/>
      <c r="H872" s="128"/>
      <c r="I872" s="128"/>
      <c r="J872" s="128"/>
      <c r="K872" s="128"/>
      <c r="L872" s="128"/>
      <c r="M872" s="128"/>
      <c r="N872" s="128"/>
      <c r="O872" s="128"/>
      <c r="P872" s="128"/>
      <c r="Q872" s="128"/>
      <c r="R872" s="128"/>
      <c r="S872" s="128"/>
      <c r="T872" s="128"/>
      <c r="U872" s="128"/>
      <c r="V872" s="128"/>
      <c r="W872" s="128"/>
      <c r="X872" s="128"/>
      <c r="Y872" s="128"/>
      <c r="Z872" s="128"/>
      <c r="AA872" s="128"/>
      <c r="AB872" s="128"/>
      <c r="AC872" s="128"/>
    </row>
    <row r="873" spans="1:29" x14ac:dyDescent="0.3">
      <c r="A873" s="128"/>
      <c r="B873" s="128"/>
      <c r="C873" s="128"/>
      <c r="D873" s="128"/>
      <c r="E873" s="128"/>
      <c r="F873" s="128"/>
      <c r="G873" s="128"/>
      <c r="H873" s="128"/>
      <c r="I873" s="128"/>
      <c r="J873" s="128"/>
      <c r="K873" s="128"/>
      <c r="L873" s="128"/>
      <c r="M873" s="128"/>
      <c r="N873" s="128"/>
      <c r="O873" s="128"/>
      <c r="P873" s="128"/>
      <c r="Q873" s="128"/>
      <c r="R873" s="128"/>
      <c r="S873" s="128"/>
      <c r="T873" s="128"/>
      <c r="U873" s="128"/>
      <c r="V873" s="128"/>
      <c r="W873" s="128"/>
      <c r="X873" s="128"/>
      <c r="Y873" s="128"/>
      <c r="Z873" s="128"/>
      <c r="AA873" s="128"/>
      <c r="AB873" s="128"/>
      <c r="AC873" s="128"/>
    </row>
    <row r="874" spans="1:29" x14ac:dyDescent="0.3">
      <c r="A874" s="128"/>
      <c r="B874" s="128"/>
      <c r="C874" s="128"/>
      <c r="D874" s="128"/>
      <c r="E874" s="128"/>
      <c r="F874" s="128"/>
      <c r="G874" s="128"/>
      <c r="H874" s="128"/>
      <c r="I874" s="128"/>
      <c r="J874" s="128"/>
      <c r="K874" s="128"/>
      <c r="L874" s="128"/>
      <c r="M874" s="128"/>
      <c r="N874" s="128"/>
      <c r="O874" s="128"/>
      <c r="P874" s="128"/>
      <c r="Q874" s="128"/>
      <c r="R874" s="128"/>
      <c r="S874" s="128"/>
      <c r="T874" s="128"/>
      <c r="U874" s="128"/>
      <c r="V874" s="128"/>
      <c r="W874" s="128"/>
      <c r="X874" s="128"/>
      <c r="Y874" s="128"/>
      <c r="Z874" s="128"/>
      <c r="AA874" s="128"/>
      <c r="AB874" s="128"/>
      <c r="AC874" s="128"/>
    </row>
    <row r="875" spans="1:29" x14ac:dyDescent="0.3">
      <c r="A875" s="128"/>
      <c r="B875" s="128"/>
      <c r="C875" s="128"/>
      <c r="D875" s="128"/>
      <c r="E875" s="128"/>
      <c r="F875" s="128"/>
      <c r="G875" s="128"/>
      <c r="H875" s="128"/>
      <c r="I875" s="128"/>
      <c r="J875" s="128"/>
      <c r="K875" s="128"/>
      <c r="L875" s="128"/>
      <c r="M875" s="128"/>
      <c r="N875" s="128"/>
      <c r="O875" s="128"/>
      <c r="P875" s="128"/>
      <c r="Q875" s="128"/>
      <c r="R875" s="128"/>
      <c r="S875" s="128"/>
      <c r="T875" s="128"/>
      <c r="U875" s="128"/>
      <c r="V875" s="128"/>
      <c r="W875" s="128"/>
      <c r="X875" s="128"/>
      <c r="Y875" s="128"/>
      <c r="Z875" s="128"/>
      <c r="AA875" s="128"/>
      <c r="AB875" s="128"/>
      <c r="AC875" s="128"/>
    </row>
    <row r="876" spans="1:29" x14ac:dyDescent="0.3">
      <c r="A876" s="128"/>
      <c r="B876" s="128"/>
      <c r="C876" s="128"/>
      <c r="D876" s="128"/>
      <c r="E876" s="128"/>
      <c r="F876" s="128"/>
      <c r="G876" s="128"/>
      <c r="H876" s="128"/>
      <c r="I876" s="128"/>
      <c r="J876" s="128"/>
      <c r="K876" s="128"/>
      <c r="L876" s="128"/>
      <c r="M876" s="128"/>
      <c r="N876" s="128"/>
      <c r="O876" s="128"/>
      <c r="P876" s="128"/>
      <c r="Q876" s="128"/>
      <c r="R876" s="128"/>
      <c r="S876" s="128"/>
      <c r="T876" s="128"/>
      <c r="U876" s="128"/>
      <c r="V876" s="128"/>
      <c r="W876" s="128"/>
      <c r="X876" s="128"/>
      <c r="Y876" s="128"/>
      <c r="Z876" s="128"/>
      <c r="AA876" s="128"/>
      <c r="AB876" s="128"/>
      <c r="AC876" s="128"/>
    </row>
    <row r="877" spans="1:29" x14ac:dyDescent="0.3">
      <c r="A877" s="128"/>
      <c r="B877" s="128"/>
      <c r="C877" s="128"/>
      <c r="D877" s="128"/>
      <c r="E877" s="128"/>
      <c r="F877" s="128"/>
      <c r="G877" s="128"/>
      <c r="H877" s="128"/>
      <c r="I877" s="128"/>
      <c r="J877" s="128"/>
      <c r="K877" s="128"/>
      <c r="L877" s="128"/>
      <c r="M877" s="128"/>
      <c r="N877" s="128"/>
      <c r="O877" s="128"/>
      <c r="P877" s="128"/>
      <c r="Q877" s="128"/>
      <c r="R877" s="128"/>
      <c r="S877" s="128"/>
      <c r="T877" s="128"/>
      <c r="U877" s="128"/>
      <c r="V877" s="128"/>
      <c r="W877" s="128"/>
      <c r="X877" s="128"/>
      <c r="Y877" s="128"/>
      <c r="Z877" s="128"/>
      <c r="AA877" s="128"/>
      <c r="AB877" s="128"/>
      <c r="AC877" s="128"/>
    </row>
    <row r="878" spans="1:29" x14ac:dyDescent="0.3">
      <c r="A878" s="128"/>
      <c r="B878" s="128"/>
      <c r="C878" s="128"/>
      <c r="D878" s="128"/>
      <c r="E878" s="128"/>
      <c r="F878" s="128"/>
      <c r="G878" s="128"/>
      <c r="H878" s="128"/>
      <c r="I878" s="128"/>
      <c r="J878" s="128"/>
      <c r="K878" s="128"/>
      <c r="L878" s="128"/>
      <c r="M878" s="128"/>
      <c r="N878" s="128"/>
      <c r="O878" s="128"/>
      <c r="P878" s="128"/>
      <c r="Q878" s="128"/>
      <c r="R878" s="128"/>
      <c r="S878" s="128"/>
      <c r="T878" s="128"/>
      <c r="U878" s="128"/>
      <c r="V878" s="128"/>
      <c r="W878" s="128"/>
      <c r="X878" s="128"/>
      <c r="Y878" s="128"/>
      <c r="Z878" s="128"/>
      <c r="AA878" s="128"/>
      <c r="AB878" s="128"/>
      <c r="AC878" s="128"/>
    </row>
    <row r="879" spans="1:29" x14ac:dyDescent="0.3">
      <c r="A879" s="128"/>
      <c r="B879" s="128"/>
      <c r="C879" s="128"/>
      <c r="D879" s="128"/>
      <c r="E879" s="128"/>
      <c r="F879" s="128"/>
      <c r="G879" s="128"/>
      <c r="H879" s="128"/>
      <c r="I879" s="128"/>
      <c r="J879" s="128"/>
      <c r="K879" s="128"/>
      <c r="L879" s="128"/>
      <c r="M879" s="128"/>
      <c r="N879" s="128"/>
      <c r="O879" s="128"/>
      <c r="P879" s="128"/>
      <c r="Q879" s="128"/>
      <c r="R879" s="128"/>
      <c r="S879" s="128"/>
      <c r="T879" s="128"/>
      <c r="U879" s="128"/>
      <c r="V879" s="128"/>
      <c r="W879" s="128"/>
      <c r="X879" s="128"/>
      <c r="Y879" s="128"/>
      <c r="Z879" s="128"/>
      <c r="AA879" s="128"/>
      <c r="AB879" s="128"/>
      <c r="AC879" s="128"/>
    </row>
    <row r="880" spans="1:29" x14ac:dyDescent="0.3">
      <c r="A880" s="128"/>
      <c r="B880" s="128"/>
      <c r="C880" s="128"/>
      <c r="D880" s="128"/>
      <c r="E880" s="128"/>
      <c r="F880" s="128"/>
      <c r="G880" s="128"/>
      <c r="H880" s="128"/>
      <c r="I880" s="128"/>
      <c r="J880" s="128"/>
      <c r="K880" s="128"/>
      <c r="L880" s="128"/>
      <c r="M880" s="128"/>
      <c r="N880" s="128"/>
      <c r="O880" s="128"/>
      <c r="P880" s="128"/>
      <c r="Q880" s="128"/>
      <c r="R880" s="128"/>
      <c r="S880" s="128"/>
      <c r="T880" s="128"/>
      <c r="U880" s="128"/>
      <c r="V880" s="128"/>
      <c r="W880" s="128"/>
      <c r="X880" s="128"/>
      <c r="Y880" s="128"/>
      <c r="Z880" s="128"/>
      <c r="AA880" s="128"/>
      <c r="AB880" s="128"/>
      <c r="AC880" s="128"/>
    </row>
    <row r="881" spans="1:29" x14ac:dyDescent="0.3">
      <c r="A881" s="128"/>
      <c r="B881" s="128"/>
      <c r="C881" s="128"/>
      <c r="D881" s="128"/>
      <c r="E881" s="128"/>
      <c r="F881" s="128"/>
      <c r="G881" s="128"/>
      <c r="H881" s="128"/>
      <c r="I881" s="128"/>
      <c r="J881" s="128"/>
      <c r="K881" s="128"/>
      <c r="L881" s="128"/>
      <c r="M881" s="128"/>
      <c r="N881" s="128"/>
      <c r="O881" s="128"/>
      <c r="P881" s="128"/>
      <c r="Q881" s="128"/>
      <c r="R881" s="128"/>
      <c r="S881" s="128"/>
      <c r="T881" s="128"/>
      <c r="U881" s="128"/>
      <c r="V881" s="128"/>
      <c r="W881" s="128"/>
      <c r="X881" s="128"/>
      <c r="Y881" s="128"/>
      <c r="Z881" s="128"/>
      <c r="AA881" s="128"/>
      <c r="AB881" s="128"/>
      <c r="AC881" s="128"/>
    </row>
    <row r="882" spans="1:29" x14ac:dyDescent="0.3">
      <c r="A882" s="128"/>
      <c r="B882" s="128"/>
      <c r="C882" s="128"/>
      <c r="D882" s="128"/>
      <c r="E882" s="128"/>
      <c r="F882" s="128"/>
      <c r="G882" s="128"/>
      <c r="H882" s="128"/>
      <c r="I882" s="128"/>
      <c r="J882" s="128"/>
      <c r="K882" s="128"/>
      <c r="L882" s="128"/>
      <c r="M882" s="128"/>
      <c r="N882" s="128"/>
      <c r="O882" s="128"/>
      <c r="P882" s="128"/>
      <c r="Q882" s="128"/>
      <c r="R882" s="128"/>
      <c r="S882" s="128"/>
      <c r="T882" s="128"/>
      <c r="U882" s="128"/>
      <c r="V882" s="128"/>
      <c r="W882" s="128"/>
      <c r="X882" s="128"/>
      <c r="Y882" s="128"/>
      <c r="Z882" s="128"/>
      <c r="AA882" s="128"/>
      <c r="AB882" s="128"/>
      <c r="AC882" s="128"/>
    </row>
    <row r="883" spans="1:29" x14ac:dyDescent="0.3">
      <c r="A883" s="128"/>
      <c r="B883" s="128"/>
      <c r="C883" s="128"/>
      <c r="D883" s="128"/>
      <c r="E883" s="128"/>
      <c r="F883" s="128"/>
      <c r="G883" s="128"/>
      <c r="H883" s="128"/>
      <c r="I883" s="128"/>
      <c r="J883" s="128"/>
      <c r="K883" s="128"/>
      <c r="L883" s="128"/>
      <c r="M883" s="128"/>
      <c r="N883" s="128"/>
      <c r="O883" s="128"/>
      <c r="P883" s="128"/>
      <c r="Q883" s="128"/>
      <c r="R883" s="128"/>
      <c r="S883" s="128"/>
      <c r="T883" s="128"/>
      <c r="U883" s="128"/>
      <c r="V883" s="128"/>
      <c r="W883" s="128"/>
      <c r="X883" s="128"/>
      <c r="Y883" s="128"/>
      <c r="Z883" s="128"/>
      <c r="AA883" s="128"/>
      <c r="AB883" s="128"/>
      <c r="AC883" s="128"/>
    </row>
    <row r="884" spans="1:29" x14ac:dyDescent="0.3">
      <c r="A884" s="128"/>
      <c r="B884" s="128"/>
      <c r="C884" s="128"/>
      <c r="D884" s="128"/>
      <c r="E884" s="128"/>
      <c r="F884" s="128"/>
      <c r="G884" s="128"/>
      <c r="H884" s="128"/>
      <c r="I884" s="128"/>
      <c r="J884" s="128"/>
      <c r="K884" s="128"/>
      <c r="L884" s="128"/>
      <c r="M884" s="128"/>
      <c r="N884" s="128"/>
      <c r="O884" s="128"/>
      <c r="P884" s="128"/>
      <c r="Q884" s="128"/>
      <c r="R884" s="128"/>
      <c r="S884" s="128"/>
      <c r="T884" s="128"/>
      <c r="U884" s="128"/>
      <c r="V884" s="128"/>
      <c r="W884" s="128"/>
      <c r="X884" s="128"/>
      <c r="Y884" s="128"/>
      <c r="Z884" s="128"/>
      <c r="AA884" s="128"/>
      <c r="AB884" s="128"/>
      <c r="AC884" s="128"/>
    </row>
    <row r="885" spans="1:29" x14ac:dyDescent="0.3">
      <c r="A885" s="128"/>
      <c r="B885" s="128"/>
      <c r="C885" s="128"/>
      <c r="D885" s="128"/>
      <c r="E885" s="128"/>
      <c r="F885" s="128"/>
      <c r="G885" s="128"/>
      <c r="H885" s="128"/>
      <c r="I885" s="128"/>
      <c r="J885" s="128"/>
      <c r="K885" s="128"/>
      <c r="L885" s="128"/>
      <c r="M885" s="128"/>
      <c r="N885" s="128"/>
      <c r="O885" s="128"/>
      <c r="P885" s="128"/>
      <c r="Q885" s="128"/>
      <c r="R885" s="128"/>
      <c r="S885" s="128"/>
      <c r="T885" s="128"/>
      <c r="U885" s="128"/>
      <c r="V885" s="128"/>
      <c r="W885" s="128"/>
      <c r="X885" s="128"/>
      <c r="Y885" s="128"/>
      <c r="Z885" s="128"/>
      <c r="AA885" s="128"/>
      <c r="AB885" s="128"/>
      <c r="AC885" s="128"/>
    </row>
    <row r="886" spans="1:29" x14ac:dyDescent="0.3">
      <c r="A886" s="128"/>
      <c r="B886" s="128"/>
      <c r="C886" s="128"/>
      <c r="D886" s="128"/>
      <c r="E886" s="128"/>
      <c r="F886" s="128"/>
      <c r="G886" s="128"/>
      <c r="H886" s="128"/>
      <c r="I886" s="128"/>
      <c r="J886" s="128"/>
      <c r="K886" s="128"/>
      <c r="L886" s="128"/>
      <c r="M886" s="128"/>
      <c r="N886" s="128"/>
      <c r="O886" s="128"/>
      <c r="P886" s="128"/>
      <c r="Q886" s="128"/>
      <c r="R886" s="128"/>
      <c r="S886" s="128"/>
      <c r="T886" s="128"/>
      <c r="U886" s="128"/>
      <c r="V886" s="128"/>
      <c r="W886" s="128"/>
      <c r="X886" s="128"/>
      <c r="Y886" s="128"/>
      <c r="Z886" s="128"/>
      <c r="AA886" s="128"/>
      <c r="AB886" s="128"/>
      <c r="AC886" s="128"/>
    </row>
    <row r="887" spans="1:29" x14ac:dyDescent="0.3">
      <c r="A887" s="128"/>
      <c r="B887" s="128"/>
      <c r="C887" s="128"/>
      <c r="D887" s="128"/>
      <c r="E887" s="128"/>
      <c r="F887" s="128"/>
      <c r="G887" s="128"/>
      <c r="H887" s="128"/>
      <c r="I887" s="128"/>
      <c r="J887" s="128"/>
      <c r="K887" s="128"/>
      <c r="L887" s="128"/>
      <c r="M887" s="128"/>
      <c r="N887" s="128"/>
      <c r="O887" s="128"/>
      <c r="P887" s="128"/>
      <c r="Q887" s="128"/>
      <c r="R887" s="128"/>
      <c r="S887" s="128"/>
      <c r="T887" s="128"/>
      <c r="U887" s="128"/>
      <c r="V887" s="128"/>
      <c r="W887" s="128"/>
      <c r="X887" s="128"/>
      <c r="Y887" s="128"/>
      <c r="Z887" s="128"/>
      <c r="AA887" s="128"/>
      <c r="AB887" s="128"/>
      <c r="AC887" s="128"/>
    </row>
    <row r="888" spans="1:29" x14ac:dyDescent="0.3">
      <c r="A888" s="128"/>
      <c r="B888" s="128"/>
      <c r="C888" s="128"/>
      <c r="D888" s="128"/>
      <c r="E888" s="128"/>
      <c r="F888" s="128"/>
      <c r="G888" s="128"/>
      <c r="H888" s="128"/>
      <c r="I888" s="128"/>
      <c r="J888" s="128"/>
      <c r="K888" s="128"/>
      <c r="L888" s="128"/>
      <c r="M888" s="128"/>
      <c r="N888" s="128"/>
      <c r="O888" s="128"/>
      <c r="P888" s="128"/>
      <c r="Q888" s="128"/>
      <c r="R888" s="128"/>
      <c r="S888" s="128"/>
      <c r="T888" s="128"/>
      <c r="U888" s="128"/>
      <c r="V888" s="128"/>
      <c r="W888" s="128"/>
      <c r="X888" s="128"/>
      <c r="Y888" s="128"/>
      <c r="Z888" s="128"/>
      <c r="AA888" s="128"/>
      <c r="AB888" s="128"/>
      <c r="AC888" s="128"/>
    </row>
    <row r="889" spans="1:29" x14ac:dyDescent="0.3">
      <c r="A889" s="128"/>
      <c r="B889" s="128"/>
      <c r="C889" s="128"/>
      <c r="D889" s="128"/>
      <c r="E889" s="128"/>
      <c r="F889" s="128"/>
      <c r="G889" s="128"/>
      <c r="H889" s="128"/>
      <c r="I889" s="128"/>
      <c r="J889" s="128"/>
      <c r="K889" s="128"/>
      <c r="L889" s="128"/>
      <c r="M889" s="128"/>
      <c r="N889" s="128"/>
      <c r="O889" s="128"/>
      <c r="P889" s="128"/>
      <c r="Q889" s="128"/>
      <c r="R889" s="128"/>
      <c r="S889" s="128"/>
      <c r="T889" s="128"/>
      <c r="U889" s="128"/>
      <c r="V889" s="128"/>
      <c r="W889" s="128"/>
      <c r="X889" s="128"/>
      <c r="Y889" s="128"/>
      <c r="Z889" s="128"/>
      <c r="AA889" s="128"/>
      <c r="AB889" s="128"/>
      <c r="AC889" s="128"/>
    </row>
    <row r="890" spans="1:29" x14ac:dyDescent="0.3">
      <c r="A890" s="128"/>
      <c r="B890" s="128"/>
      <c r="C890" s="128"/>
      <c r="D890" s="128"/>
      <c r="E890" s="128"/>
      <c r="F890" s="128"/>
      <c r="G890" s="128"/>
      <c r="H890" s="128"/>
      <c r="I890" s="128"/>
      <c r="J890" s="128"/>
      <c r="K890" s="128"/>
      <c r="L890" s="128"/>
      <c r="M890" s="128"/>
      <c r="N890" s="128"/>
      <c r="O890" s="128"/>
      <c r="P890" s="128"/>
      <c r="Q890" s="128"/>
      <c r="R890" s="128"/>
      <c r="S890" s="128"/>
      <c r="T890" s="128"/>
      <c r="U890" s="128"/>
      <c r="V890" s="128"/>
      <c r="W890" s="128"/>
      <c r="X890" s="128"/>
      <c r="Y890" s="128"/>
      <c r="Z890" s="128"/>
      <c r="AA890" s="128"/>
      <c r="AB890" s="128"/>
      <c r="AC890" s="128"/>
    </row>
    <row r="891" spans="1:29" x14ac:dyDescent="0.3">
      <c r="A891" s="128"/>
      <c r="B891" s="128"/>
      <c r="C891" s="128"/>
      <c r="D891" s="128"/>
      <c r="E891" s="128"/>
      <c r="F891" s="128"/>
      <c r="G891" s="128"/>
      <c r="H891" s="128"/>
      <c r="I891" s="128"/>
      <c r="J891" s="128"/>
      <c r="K891" s="128"/>
      <c r="L891" s="128"/>
      <c r="M891" s="128"/>
      <c r="N891" s="128"/>
      <c r="O891" s="128"/>
      <c r="P891" s="128"/>
      <c r="Q891" s="128"/>
      <c r="R891" s="128"/>
      <c r="S891" s="128"/>
      <c r="T891" s="128"/>
      <c r="U891" s="128"/>
      <c r="V891" s="128"/>
      <c r="W891" s="128"/>
      <c r="X891" s="128"/>
      <c r="Y891" s="128"/>
      <c r="Z891" s="128"/>
      <c r="AA891" s="128"/>
      <c r="AB891" s="128"/>
      <c r="AC891" s="128"/>
    </row>
    <row r="892" spans="1:29" x14ac:dyDescent="0.3">
      <c r="A892" s="128"/>
      <c r="B892" s="128"/>
      <c r="C892" s="128"/>
      <c r="D892" s="128"/>
      <c r="E892" s="128"/>
      <c r="F892" s="128"/>
      <c r="G892" s="128"/>
      <c r="H892" s="128"/>
      <c r="I892" s="128"/>
      <c r="J892" s="128"/>
      <c r="K892" s="128"/>
      <c r="L892" s="128"/>
      <c r="M892" s="128"/>
      <c r="N892" s="128"/>
      <c r="O892" s="128"/>
      <c r="P892" s="128"/>
      <c r="Q892" s="128"/>
      <c r="R892" s="128"/>
      <c r="S892" s="128"/>
      <c r="T892" s="128"/>
      <c r="U892" s="128"/>
      <c r="V892" s="128"/>
      <c r="W892" s="128"/>
      <c r="X892" s="128"/>
      <c r="Y892" s="128"/>
      <c r="Z892" s="128"/>
      <c r="AA892" s="128"/>
      <c r="AB892" s="128"/>
      <c r="AC892" s="128"/>
    </row>
    <row r="893" spans="1:29" x14ac:dyDescent="0.3">
      <c r="A893" s="128"/>
      <c r="B893" s="128"/>
      <c r="C893" s="128"/>
      <c r="D893" s="128"/>
      <c r="E893" s="128"/>
      <c r="F893" s="128"/>
      <c r="G893" s="128"/>
      <c r="H893" s="128"/>
      <c r="I893" s="128"/>
      <c r="J893" s="128"/>
      <c r="K893" s="128"/>
      <c r="L893" s="128"/>
      <c r="M893" s="128"/>
      <c r="N893" s="128"/>
      <c r="O893" s="128"/>
      <c r="P893" s="128"/>
      <c r="Q893" s="128"/>
      <c r="R893" s="128"/>
      <c r="S893" s="128"/>
      <c r="T893" s="128"/>
      <c r="U893" s="128"/>
      <c r="V893" s="128"/>
      <c r="W893" s="128"/>
      <c r="X893" s="128"/>
      <c r="Y893" s="128"/>
      <c r="Z893" s="128"/>
      <c r="AA893" s="128"/>
      <c r="AB893" s="128"/>
      <c r="AC893" s="128"/>
    </row>
    <row r="894" spans="1:29" x14ac:dyDescent="0.3">
      <c r="A894" s="128"/>
      <c r="B894" s="128"/>
      <c r="C894" s="128"/>
      <c r="D894" s="128"/>
      <c r="E894" s="128"/>
      <c r="F894" s="128"/>
      <c r="G894" s="128"/>
      <c r="H894" s="128"/>
      <c r="I894" s="128"/>
      <c r="J894" s="128"/>
      <c r="K894" s="128"/>
      <c r="L894" s="128"/>
      <c r="M894" s="128"/>
      <c r="N894" s="128"/>
      <c r="O894" s="128"/>
      <c r="P894" s="128"/>
      <c r="Q894" s="128"/>
      <c r="R894" s="128"/>
      <c r="S894" s="128"/>
      <c r="T894" s="128"/>
      <c r="U894" s="128"/>
      <c r="V894" s="128"/>
      <c r="W894" s="128"/>
      <c r="X894" s="128"/>
      <c r="Y894" s="128"/>
      <c r="Z894" s="128"/>
      <c r="AA894" s="128"/>
      <c r="AB894" s="128"/>
      <c r="AC894" s="128"/>
    </row>
    <row r="895" spans="1:29" x14ac:dyDescent="0.3">
      <c r="A895" s="128"/>
      <c r="B895" s="128"/>
      <c r="C895" s="128"/>
      <c r="D895" s="128"/>
      <c r="E895" s="128"/>
      <c r="F895" s="128"/>
      <c r="G895" s="128"/>
      <c r="H895" s="128"/>
      <c r="I895" s="128"/>
      <c r="J895" s="128"/>
      <c r="K895" s="128"/>
      <c r="L895" s="128"/>
      <c r="M895" s="128"/>
      <c r="N895" s="128"/>
      <c r="O895" s="128"/>
      <c r="P895" s="128"/>
      <c r="Q895" s="128"/>
      <c r="R895" s="128"/>
      <c r="S895" s="128"/>
      <c r="T895" s="128"/>
      <c r="U895" s="128"/>
      <c r="V895" s="128"/>
      <c r="W895" s="128"/>
      <c r="X895" s="128"/>
      <c r="Y895" s="128"/>
      <c r="Z895" s="128"/>
      <c r="AA895" s="128"/>
      <c r="AB895" s="128"/>
      <c r="AC895" s="128"/>
    </row>
    <row r="896" spans="1:29" x14ac:dyDescent="0.3">
      <c r="A896" s="128"/>
      <c r="B896" s="128"/>
      <c r="C896" s="128"/>
      <c r="D896" s="128"/>
      <c r="E896" s="128"/>
      <c r="F896" s="128"/>
      <c r="G896" s="128"/>
      <c r="H896" s="128"/>
      <c r="I896" s="128"/>
      <c r="J896" s="128"/>
      <c r="K896" s="128"/>
      <c r="L896" s="128"/>
      <c r="M896" s="128"/>
      <c r="N896" s="128"/>
      <c r="O896" s="128"/>
      <c r="P896" s="128"/>
      <c r="Q896" s="128"/>
      <c r="R896" s="128"/>
      <c r="S896" s="128"/>
      <c r="T896" s="128"/>
      <c r="U896" s="128"/>
      <c r="V896" s="128"/>
      <c r="W896" s="128"/>
      <c r="X896" s="128"/>
      <c r="Y896" s="128"/>
      <c r="Z896" s="128"/>
      <c r="AA896" s="128"/>
      <c r="AB896" s="128"/>
      <c r="AC896" s="128"/>
    </row>
    <row r="897" spans="1:29" x14ac:dyDescent="0.3">
      <c r="A897" s="128"/>
      <c r="B897" s="128"/>
      <c r="C897" s="128"/>
      <c r="D897" s="128"/>
      <c r="E897" s="128"/>
      <c r="F897" s="128"/>
      <c r="G897" s="128"/>
      <c r="H897" s="128"/>
      <c r="I897" s="128"/>
      <c r="J897" s="128"/>
      <c r="K897" s="128"/>
      <c r="L897" s="128"/>
      <c r="M897" s="128"/>
      <c r="N897" s="128"/>
      <c r="O897" s="128"/>
      <c r="P897" s="128"/>
      <c r="Q897" s="128"/>
      <c r="R897" s="128"/>
      <c r="S897" s="128"/>
      <c r="T897" s="128"/>
      <c r="U897" s="128"/>
      <c r="V897" s="128"/>
      <c r="W897" s="128"/>
      <c r="X897" s="128"/>
      <c r="Y897" s="128"/>
      <c r="Z897" s="128"/>
      <c r="AA897" s="128"/>
      <c r="AB897" s="128"/>
      <c r="AC897" s="128"/>
    </row>
    <row r="898" spans="1:29" x14ac:dyDescent="0.3">
      <c r="A898" s="128"/>
      <c r="B898" s="128"/>
      <c r="C898" s="128"/>
      <c r="D898" s="128"/>
      <c r="E898" s="128"/>
      <c r="F898" s="128"/>
      <c r="G898" s="128"/>
      <c r="H898" s="128"/>
      <c r="I898" s="128"/>
      <c r="J898" s="128"/>
      <c r="K898" s="128"/>
      <c r="L898" s="128"/>
      <c r="M898" s="128"/>
      <c r="N898" s="128"/>
      <c r="O898" s="128"/>
      <c r="P898" s="128"/>
      <c r="Q898" s="128"/>
      <c r="R898" s="128"/>
      <c r="S898" s="128"/>
      <c r="T898" s="128"/>
      <c r="U898" s="128"/>
      <c r="V898" s="128"/>
      <c r="W898" s="128"/>
      <c r="X898" s="128"/>
      <c r="Y898" s="128"/>
      <c r="Z898" s="128"/>
      <c r="AA898" s="128"/>
      <c r="AB898" s="128"/>
      <c r="AC898" s="128"/>
    </row>
    <row r="899" spans="1:29" x14ac:dyDescent="0.3">
      <c r="A899" s="128"/>
      <c r="B899" s="128"/>
      <c r="C899" s="128"/>
      <c r="D899" s="128"/>
      <c r="E899" s="128"/>
      <c r="F899" s="128"/>
      <c r="G899" s="128"/>
      <c r="H899" s="128"/>
      <c r="I899" s="128"/>
      <c r="J899" s="128"/>
      <c r="K899" s="128"/>
      <c r="L899" s="128"/>
      <c r="M899" s="128"/>
      <c r="N899" s="128"/>
      <c r="O899" s="128"/>
      <c r="P899" s="128"/>
      <c r="Q899" s="128"/>
      <c r="R899" s="128"/>
      <c r="S899" s="128"/>
      <c r="T899" s="128"/>
      <c r="U899" s="128"/>
      <c r="V899" s="128"/>
      <c r="W899" s="128"/>
      <c r="X899" s="128"/>
      <c r="Y899" s="128"/>
      <c r="Z899" s="128"/>
      <c r="AA899" s="128"/>
      <c r="AB899" s="128"/>
      <c r="AC899" s="128"/>
    </row>
    <row r="900" spans="1:29" x14ac:dyDescent="0.3">
      <c r="A900" s="128"/>
      <c r="B900" s="128"/>
      <c r="C900" s="128"/>
      <c r="D900" s="128"/>
      <c r="E900" s="128"/>
      <c r="F900" s="128"/>
      <c r="G900" s="128"/>
      <c r="H900" s="128"/>
      <c r="I900" s="128"/>
      <c r="J900" s="128"/>
      <c r="K900" s="128"/>
      <c r="L900" s="128"/>
      <c r="M900" s="128"/>
      <c r="N900" s="128"/>
      <c r="O900" s="128"/>
      <c r="P900" s="128"/>
      <c r="Q900" s="128"/>
      <c r="R900" s="128"/>
      <c r="S900" s="128"/>
      <c r="T900" s="128"/>
      <c r="U900" s="128"/>
      <c r="V900" s="128"/>
      <c r="W900" s="128"/>
      <c r="X900" s="128"/>
      <c r="Y900" s="128"/>
      <c r="Z900" s="128"/>
      <c r="AA900" s="128"/>
      <c r="AB900" s="128"/>
      <c r="AC900" s="128"/>
    </row>
    <row r="901" spans="1:29" x14ac:dyDescent="0.3">
      <c r="A901" s="128"/>
      <c r="B901" s="128"/>
      <c r="C901" s="128"/>
      <c r="D901" s="128"/>
      <c r="E901" s="128"/>
      <c r="F901" s="128"/>
      <c r="G901" s="128"/>
      <c r="H901" s="128"/>
      <c r="I901" s="128"/>
      <c r="J901" s="128"/>
      <c r="K901" s="128"/>
      <c r="L901" s="128"/>
      <c r="M901" s="128"/>
      <c r="N901" s="128"/>
      <c r="O901" s="128"/>
      <c r="P901" s="128"/>
      <c r="Q901" s="128"/>
      <c r="R901" s="128"/>
      <c r="S901" s="128"/>
      <c r="T901" s="128"/>
      <c r="U901" s="128"/>
      <c r="V901" s="128"/>
      <c r="W901" s="128"/>
      <c r="X901" s="128"/>
      <c r="Y901" s="128"/>
      <c r="Z901" s="128"/>
      <c r="AA901" s="128"/>
      <c r="AB901" s="128"/>
      <c r="AC901" s="128"/>
    </row>
    <row r="902" spans="1:29" x14ac:dyDescent="0.3">
      <c r="A902" s="128"/>
      <c r="B902" s="128"/>
      <c r="C902" s="128"/>
      <c r="D902" s="128"/>
      <c r="E902" s="128"/>
      <c r="F902" s="128"/>
      <c r="G902" s="128"/>
      <c r="H902" s="128"/>
      <c r="I902" s="128"/>
      <c r="J902" s="128"/>
      <c r="K902" s="128"/>
      <c r="L902" s="128"/>
      <c r="M902" s="128"/>
      <c r="N902" s="128"/>
      <c r="O902" s="128"/>
      <c r="P902" s="128"/>
      <c r="Q902" s="128"/>
      <c r="R902" s="128"/>
      <c r="S902" s="128"/>
      <c r="T902" s="128"/>
      <c r="U902" s="128"/>
      <c r="V902" s="128"/>
      <c r="W902" s="128"/>
      <c r="X902" s="128"/>
      <c r="Y902" s="128"/>
      <c r="Z902" s="128"/>
      <c r="AA902" s="128"/>
      <c r="AB902" s="128"/>
      <c r="AC902" s="128"/>
    </row>
    <row r="903" spans="1:29" x14ac:dyDescent="0.3">
      <c r="A903" s="128"/>
      <c r="B903" s="128"/>
      <c r="C903" s="128"/>
      <c r="D903" s="128"/>
      <c r="E903" s="128"/>
      <c r="F903" s="128"/>
      <c r="G903" s="128"/>
      <c r="H903" s="128"/>
      <c r="I903" s="128"/>
      <c r="J903" s="128"/>
      <c r="K903" s="128"/>
      <c r="L903" s="128"/>
      <c r="M903" s="128"/>
      <c r="N903" s="128"/>
      <c r="O903" s="128"/>
      <c r="P903" s="128"/>
      <c r="Q903" s="128"/>
      <c r="R903" s="128"/>
      <c r="S903" s="128"/>
      <c r="T903" s="128"/>
      <c r="U903" s="128"/>
      <c r="V903" s="128"/>
      <c r="W903" s="128"/>
      <c r="X903" s="128"/>
      <c r="Y903" s="128"/>
      <c r="Z903" s="128"/>
      <c r="AA903" s="128"/>
      <c r="AB903" s="128"/>
      <c r="AC903" s="128"/>
    </row>
    <row r="904" spans="1:29" x14ac:dyDescent="0.3">
      <c r="A904" s="128"/>
      <c r="B904" s="128"/>
      <c r="C904" s="128"/>
      <c r="D904" s="128"/>
      <c r="E904" s="128"/>
      <c r="F904" s="128"/>
      <c r="G904" s="128"/>
      <c r="H904" s="128"/>
      <c r="I904" s="128"/>
      <c r="J904" s="128"/>
      <c r="K904" s="128"/>
      <c r="L904" s="128"/>
      <c r="M904" s="128"/>
      <c r="N904" s="128"/>
      <c r="O904" s="128"/>
      <c r="P904" s="128"/>
      <c r="Q904" s="128"/>
      <c r="R904" s="128"/>
      <c r="S904" s="128"/>
      <c r="T904" s="128"/>
      <c r="U904" s="128"/>
      <c r="V904" s="128"/>
      <c r="W904" s="128"/>
      <c r="X904" s="128"/>
      <c r="Y904" s="128"/>
      <c r="Z904" s="128"/>
      <c r="AA904" s="128"/>
      <c r="AB904" s="128"/>
      <c r="AC904" s="128"/>
    </row>
    <row r="905" spans="1:29" x14ac:dyDescent="0.3">
      <c r="A905" s="128"/>
      <c r="B905" s="128"/>
      <c r="C905" s="128"/>
      <c r="D905" s="128"/>
      <c r="E905" s="128"/>
      <c r="F905" s="128"/>
      <c r="G905" s="128"/>
      <c r="H905" s="128"/>
      <c r="I905" s="128"/>
      <c r="J905" s="128"/>
      <c r="K905" s="128"/>
      <c r="L905" s="128"/>
      <c r="M905" s="128"/>
      <c r="N905" s="128"/>
      <c r="O905" s="128"/>
      <c r="P905" s="128"/>
      <c r="Q905" s="128"/>
      <c r="R905" s="128"/>
      <c r="S905" s="128"/>
      <c r="T905" s="128"/>
      <c r="U905" s="128"/>
      <c r="V905" s="128"/>
      <c r="W905" s="128"/>
      <c r="X905" s="128"/>
      <c r="Y905" s="128"/>
      <c r="Z905" s="128"/>
      <c r="AA905" s="128"/>
      <c r="AB905" s="128"/>
      <c r="AC905" s="128"/>
    </row>
    <row r="906" spans="1:29" x14ac:dyDescent="0.3">
      <c r="A906" s="128"/>
      <c r="B906" s="128"/>
      <c r="C906" s="128"/>
      <c r="D906" s="128"/>
      <c r="E906" s="128"/>
      <c r="F906" s="128"/>
      <c r="G906" s="128"/>
      <c r="H906" s="128"/>
      <c r="I906" s="128"/>
      <c r="J906" s="128"/>
      <c r="K906" s="128"/>
      <c r="L906" s="128"/>
      <c r="M906" s="128"/>
      <c r="N906" s="128"/>
      <c r="O906" s="128"/>
      <c r="P906" s="128"/>
      <c r="Q906" s="128"/>
      <c r="R906" s="128"/>
      <c r="S906" s="128"/>
      <c r="T906" s="128"/>
      <c r="U906" s="128"/>
      <c r="V906" s="128"/>
      <c r="W906" s="128"/>
      <c r="X906" s="128"/>
      <c r="Y906" s="128"/>
      <c r="Z906" s="128"/>
      <c r="AA906" s="128"/>
      <c r="AB906" s="128"/>
      <c r="AC906" s="128"/>
    </row>
    <row r="907" spans="1:29" x14ac:dyDescent="0.3">
      <c r="A907" s="128"/>
      <c r="B907" s="128"/>
      <c r="C907" s="128"/>
      <c r="D907" s="128"/>
      <c r="E907" s="128"/>
      <c r="F907" s="128"/>
      <c r="G907" s="128"/>
      <c r="H907" s="128"/>
      <c r="I907" s="128"/>
      <c r="J907" s="128"/>
      <c r="K907" s="128"/>
      <c r="L907" s="128"/>
      <c r="M907" s="128"/>
      <c r="N907" s="128"/>
      <c r="O907" s="128"/>
      <c r="P907" s="128"/>
      <c r="Q907" s="128"/>
      <c r="R907" s="128"/>
      <c r="S907" s="128"/>
      <c r="T907" s="128"/>
      <c r="U907" s="128"/>
      <c r="V907" s="128"/>
      <c r="W907" s="128"/>
      <c r="X907" s="128"/>
      <c r="Y907" s="128"/>
      <c r="Z907" s="128"/>
      <c r="AA907" s="128"/>
      <c r="AB907" s="128"/>
      <c r="AC907" s="128"/>
    </row>
    <row r="908" spans="1:29" x14ac:dyDescent="0.3">
      <c r="A908" s="128"/>
      <c r="B908" s="128"/>
      <c r="C908" s="128"/>
      <c r="D908" s="128"/>
      <c r="E908" s="128"/>
      <c r="F908" s="128"/>
      <c r="G908" s="128"/>
      <c r="H908" s="128"/>
      <c r="I908" s="128"/>
      <c r="J908" s="128"/>
      <c r="K908" s="128"/>
      <c r="L908" s="128"/>
      <c r="M908" s="128"/>
      <c r="N908" s="128"/>
      <c r="O908" s="128"/>
      <c r="P908" s="128"/>
      <c r="Q908" s="128"/>
      <c r="R908" s="128"/>
      <c r="S908" s="128"/>
      <c r="T908" s="128"/>
      <c r="U908" s="128"/>
      <c r="V908" s="128"/>
      <c r="W908" s="128"/>
      <c r="X908" s="128"/>
      <c r="Y908" s="128"/>
      <c r="Z908" s="128"/>
      <c r="AA908" s="128"/>
      <c r="AB908" s="128"/>
      <c r="AC908" s="128"/>
    </row>
    <row r="909" spans="1:29" x14ac:dyDescent="0.3">
      <c r="A909" s="128"/>
      <c r="B909" s="128"/>
      <c r="C909" s="128"/>
      <c r="D909" s="128"/>
      <c r="E909" s="128"/>
      <c r="F909" s="128"/>
      <c r="G909" s="128"/>
      <c r="H909" s="128"/>
      <c r="I909" s="128"/>
      <c r="J909" s="128"/>
      <c r="K909" s="128"/>
      <c r="L909" s="128"/>
      <c r="M909" s="128"/>
      <c r="N909" s="128"/>
      <c r="O909" s="128"/>
      <c r="P909" s="128"/>
      <c r="Q909" s="128"/>
      <c r="R909" s="128"/>
      <c r="S909" s="128"/>
      <c r="T909" s="128"/>
      <c r="U909" s="128"/>
      <c r="V909" s="128"/>
      <c r="W909" s="128"/>
      <c r="X909" s="128"/>
      <c r="Y909" s="128"/>
      <c r="Z909" s="128"/>
      <c r="AA909" s="128"/>
      <c r="AB909" s="128"/>
      <c r="AC909" s="128"/>
    </row>
    <row r="910" spans="1:29" x14ac:dyDescent="0.3">
      <c r="A910" s="128"/>
      <c r="B910" s="128"/>
      <c r="C910" s="128"/>
      <c r="D910" s="128"/>
      <c r="E910" s="128"/>
      <c r="F910" s="128"/>
      <c r="G910" s="128"/>
      <c r="H910" s="128"/>
      <c r="I910" s="128"/>
      <c r="J910" s="128"/>
      <c r="K910" s="128"/>
      <c r="L910" s="128"/>
      <c r="M910" s="128"/>
      <c r="N910" s="128"/>
      <c r="O910" s="128"/>
      <c r="P910" s="128"/>
      <c r="Q910" s="128"/>
      <c r="R910" s="128"/>
      <c r="S910" s="128"/>
      <c r="T910" s="128"/>
      <c r="U910" s="128"/>
      <c r="V910" s="128"/>
      <c r="W910" s="128"/>
      <c r="X910" s="128"/>
      <c r="Y910" s="128"/>
      <c r="Z910" s="128"/>
      <c r="AA910" s="128"/>
      <c r="AB910" s="128"/>
      <c r="AC910" s="128"/>
    </row>
    <row r="911" spans="1:29" x14ac:dyDescent="0.3">
      <c r="A911" s="128"/>
      <c r="B911" s="128"/>
      <c r="C911" s="128"/>
      <c r="D911" s="128"/>
      <c r="E911" s="128"/>
      <c r="F911" s="128"/>
      <c r="G911" s="128"/>
      <c r="H911" s="128"/>
      <c r="I911" s="128"/>
      <c r="J911" s="128"/>
      <c r="K911" s="128"/>
      <c r="L911" s="128"/>
      <c r="M911" s="128"/>
      <c r="N911" s="128"/>
      <c r="O911" s="128"/>
      <c r="P911" s="128"/>
      <c r="Q911" s="128"/>
      <c r="R911" s="128"/>
      <c r="S911" s="128"/>
      <c r="T911" s="128"/>
      <c r="U911" s="128"/>
      <c r="V911" s="128"/>
      <c r="W911" s="128"/>
      <c r="X911" s="128"/>
      <c r="Y911" s="128"/>
      <c r="Z911" s="128"/>
      <c r="AA911" s="128"/>
      <c r="AB911" s="128"/>
      <c r="AC911" s="128"/>
    </row>
    <row r="912" spans="1:29" x14ac:dyDescent="0.3">
      <c r="A912" s="128"/>
      <c r="B912" s="128"/>
      <c r="C912" s="128"/>
      <c r="D912" s="128"/>
      <c r="E912" s="128"/>
      <c r="F912" s="128"/>
      <c r="G912" s="128"/>
      <c r="H912" s="128"/>
      <c r="I912" s="128"/>
      <c r="J912" s="128"/>
      <c r="K912" s="128"/>
      <c r="L912" s="128"/>
      <c r="M912" s="128"/>
      <c r="N912" s="128"/>
      <c r="O912" s="128"/>
      <c r="P912" s="128"/>
      <c r="Q912" s="128"/>
      <c r="R912" s="128"/>
      <c r="S912" s="128"/>
      <c r="T912" s="128"/>
      <c r="U912" s="128"/>
      <c r="V912" s="128"/>
      <c r="W912" s="128"/>
      <c r="X912" s="128"/>
      <c r="Y912" s="128"/>
      <c r="Z912" s="128"/>
      <c r="AA912" s="128"/>
      <c r="AB912" s="128"/>
      <c r="AC912" s="128"/>
    </row>
    <row r="913" spans="1:29" x14ac:dyDescent="0.3">
      <c r="A913" s="128"/>
      <c r="B913" s="128"/>
      <c r="C913" s="128"/>
      <c r="D913" s="128"/>
      <c r="E913" s="128"/>
      <c r="F913" s="128"/>
      <c r="G913" s="128"/>
      <c r="H913" s="128"/>
      <c r="I913" s="128"/>
      <c r="J913" s="128"/>
      <c r="K913" s="128"/>
      <c r="L913" s="128"/>
      <c r="M913" s="128"/>
      <c r="N913" s="128"/>
      <c r="O913" s="128"/>
      <c r="P913" s="128"/>
      <c r="Q913" s="128"/>
      <c r="R913" s="128"/>
      <c r="S913" s="128"/>
      <c r="T913" s="128"/>
      <c r="U913" s="128"/>
      <c r="V913" s="128"/>
      <c r="W913" s="128"/>
      <c r="X913" s="128"/>
      <c r="Y913" s="128"/>
      <c r="Z913" s="128"/>
      <c r="AA913" s="128"/>
      <c r="AB913" s="128"/>
      <c r="AC913" s="128"/>
    </row>
    <row r="914" spans="1:29" x14ac:dyDescent="0.3">
      <c r="A914" s="128"/>
      <c r="B914" s="128"/>
      <c r="C914" s="128"/>
      <c r="D914" s="128"/>
      <c r="E914" s="128"/>
      <c r="F914" s="128"/>
      <c r="G914" s="128"/>
      <c r="H914" s="128"/>
      <c r="I914" s="128"/>
      <c r="J914" s="128"/>
      <c r="K914" s="128"/>
      <c r="L914" s="128"/>
      <c r="M914" s="128"/>
      <c r="N914" s="128"/>
      <c r="O914" s="128"/>
      <c r="P914" s="128"/>
      <c r="Q914" s="128"/>
      <c r="R914" s="128"/>
      <c r="S914" s="128"/>
      <c r="T914" s="128"/>
      <c r="U914" s="128"/>
      <c r="V914" s="128"/>
      <c r="W914" s="128"/>
      <c r="X914" s="128"/>
      <c r="Y914" s="128"/>
      <c r="Z914" s="128"/>
      <c r="AA914" s="128"/>
      <c r="AB914" s="128"/>
      <c r="AC914" s="128"/>
    </row>
    <row r="915" spans="1:29" x14ac:dyDescent="0.3">
      <c r="A915" s="128"/>
      <c r="B915" s="128"/>
      <c r="C915" s="128"/>
      <c r="D915" s="128"/>
      <c r="E915" s="128"/>
      <c r="F915" s="128"/>
      <c r="G915" s="128"/>
      <c r="H915" s="128"/>
      <c r="I915" s="128"/>
      <c r="J915" s="128"/>
      <c r="K915" s="128"/>
      <c r="L915" s="128"/>
      <c r="M915" s="128"/>
      <c r="N915" s="128"/>
      <c r="O915" s="128"/>
      <c r="P915" s="128"/>
      <c r="Q915" s="128"/>
      <c r="R915" s="128"/>
      <c r="S915" s="128"/>
      <c r="T915" s="128"/>
      <c r="U915" s="128"/>
      <c r="V915" s="128"/>
      <c r="W915" s="128"/>
      <c r="X915" s="128"/>
      <c r="Y915" s="128"/>
      <c r="Z915" s="128"/>
      <c r="AA915" s="128"/>
      <c r="AB915" s="128"/>
      <c r="AC915" s="128"/>
    </row>
    <row r="916" spans="1:29" x14ac:dyDescent="0.3">
      <c r="A916" s="128"/>
      <c r="B916" s="128"/>
      <c r="C916" s="128"/>
      <c r="D916" s="128"/>
      <c r="E916" s="128"/>
      <c r="F916" s="128"/>
      <c r="G916" s="128"/>
      <c r="H916" s="128"/>
      <c r="I916" s="128"/>
      <c r="J916" s="128"/>
      <c r="K916" s="128"/>
      <c r="L916" s="128"/>
      <c r="M916" s="128"/>
      <c r="N916" s="128"/>
      <c r="O916" s="128"/>
      <c r="P916" s="128"/>
      <c r="Q916" s="128"/>
      <c r="R916" s="128"/>
      <c r="S916" s="128"/>
      <c r="T916" s="128"/>
      <c r="U916" s="128"/>
      <c r="V916" s="128"/>
      <c r="W916" s="128"/>
      <c r="X916" s="128"/>
      <c r="Y916" s="128"/>
      <c r="Z916" s="128"/>
      <c r="AA916" s="128"/>
      <c r="AB916" s="128"/>
      <c r="AC916" s="128"/>
    </row>
    <row r="917" spans="1:29" x14ac:dyDescent="0.3">
      <c r="A917" s="128"/>
      <c r="B917" s="128"/>
      <c r="C917" s="128"/>
      <c r="D917" s="128"/>
      <c r="E917" s="128"/>
      <c r="F917" s="128"/>
      <c r="G917" s="128"/>
      <c r="H917" s="128"/>
      <c r="I917" s="128"/>
      <c r="J917" s="128"/>
      <c r="K917" s="128"/>
      <c r="L917" s="128"/>
      <c r="M917" s="128"/>
      <c r="N917" s="128"/>
      <c r="O917" s="128"/>
      <c r="P917" s="128"/>
      <c r="Q917" s="128"/>
      <c r="R917" s="128"/>
      <c r="S917" s="128"/>
      <c r="T917" s="128"/>
      <c r="U917" s="128"/>
      <c r="V917" s="128"/>
      <c r="W917" s="128"/>
      <c r="X917" s="128"/>
      <c r="Y917" s="128"/>
      <c r="Z917" s="128"/>
      <c r="AA917" s="128"/>
      <c r="AB917" s="128"/>
      <c r="AC917" s="128"/>
    </row>
    <row r="918" spans="1:29" x14ac:dyDescent="0.3">
      <c r="A918" s="128"/>
      <c r="B918" s="128"/>
      <c r="C918" s="128"/>
      <c r="D918" s="128"/>
      <c r="E918" s="128"/>
      <c r="F918" s="128"/>
      <c r="G918" s="128"/>
      <c r="H918" s="128"/>
      <c r="I918" s="128"/>
      <c r="J918" s="128"/>
      <c r="K918" s="128"/>
      <c r="L918" s="128"/>
      <c r="M918" s="128"/>
      <c r="N918" s="128"/>
      <c r="O918" s="128"/>
      <c r="P918" s="128"/>
      <c r="Q918" s="128"/>
      <c r="R918" s="128"/>
      <c r="S918" s="128"/>
      <c r="T918" s="128"/>
      <c r="U918" s="128"/>
      <c r="V918" s="128"/>
      <c r="W918" s="128"/>
      <c r="X918" s="128"/>
      <c r="Y918" s="128"/>
      <c r="Z918" s="128"/>
      <c r="AA918" s="128"/>
      <c r="AB918" s="128"/>
      <c r="AC918" s="128"/>
    </row>
    <row r="919" spans="1:29" x14ac:dyDescent="0.3">
      <c r="A919" s="128"/>
      <c r="B919" s="128"/>
      <c r="C919" s="128"/>
      <c r="D919" s="128"/>
      <c r="E919" s="128"/>
      <c r="F919" s="128"/>
      <c r="G919" s="128"/>
      <c r="H919" s="128"/>
      <c r="I919" s="128"/>
      <c r="J919" s="128"/>
      <c r="K919" s="128"/>
      <c r="L919" s="128"/>
      <c r="M919" s="128"/>
      <c r="N919" s="128"/>
      <c r="O919" s="128"/>
      <c r="P919" s="128"/>
      <c r="Q919" s="128"/>
      <c r="R919" s="128"/>
      <c r="S919" s="128"/>
      <c r="T919" s="128"/>
      <c r="U919" s="128"/>
      <c r="V919" s="128"/>
      <c r="W919" s="128"/>
      <c r="X919" s="128"/>
      <c r="Y919" s="128"/>
      <c r="Z919" s="128"/>
      <c r="AA919" s="128"/>
      <c r="AB919" s="128"/>
      <c r="AC919" s="128"/>
    </row>
    <row r="920" spans="1:29" x14ac:dyDescent="0.3">
      <c r="A920" s="128"/>
      <c r="B920" s="128"/>
      <c r="C920" s="128"/>
      <c r="D920" s="128"/>
      <c r="E920" s="128"/>
      <c r="F920" s="128"/>
      <c r="G920" s="128"/>
      <c r="H920" s="128"/>
      <c r="I920" s="128"/>
      <c r="J920" s="128"/>
      <c r="K920" s="128"/>
      <c r="L920" s="128"/>
      <c r="M920" s="128"/>
      <c r="N920" s="128"/>
      <c r="O920" s="128"/>
      <c r="P920" s="128"/>
      <c r="Q920" s="128"/>
      <c r="R920" s="128"/>
      <c r="S920" s="128"/>
      <c r="T920" s="128"/>
      <c r="U920" s="128"/>
      <c r="V920" s="128"/>
      <c r="W920" s="128"/>
      <c r="X920" s="128"/>
      <c r="Y920" s="128"/>
      <c r="Z920" s="128"/>
      <c r="AA920" s="128"/>
      <c r="AB920" s="128"/>
      <c r="AC920" s="128"/>
    </row>
    <row r="921" spans="1:29" x14ac:dyDescent="0.3">
      <c r="A921" s="128"/>
      <c r="B921" s="128"/>
      <c r="C921" s="128"/>
      <c r="D921" s="128"/>
      <c r="E921" s="128"/>
      <c r="F921" s="128"/>
      <c r="G921" s="128"/>
      <c r="H921" s="128"/>
      <c r="I921" s="128"/>
      <c r="J921" s="128"/>
      <c r="K921" s="128"/>
      <c r="L921" s="128"/>
      <c r="M921" s="128"/>
      <c r="N921" s="128"/>
      <c r="O921" s="128"/>
      <c r="P921" s="128"/>
      <c r="Q921" s="128"/>
      <c r="R921" s="128"/>
      <c r="S921" s="128"/>
      <c r="T921" s="128"/>
      <c r="U921" s="128"/>
      <c r="V921" s="128"/>
      <c r="W921" s="128"/>
      <c r="X921" s="128"/>
      <c r="Y921" s="128"/>
      <c r="Z921" s="128"/>
      <c r="AA921" s="128"/>
      <c r="AB921" s="128"/>
      <c r="AC921" s="128"/>
    </row>
    <row r="922" spans="1:29" x14ac:dyDescent="0.3">
      <c r="A922" s="128"/>
      <c r="B922" s="128"/>
      <c r="C922" s="128"/>
      <c r="D922" s="128"/>
      <c r="E922" s="128"/>
      <c r="F922" s="128"/>
      <c r="G922" s="128"/>
      <c r="H922" s="128"/>
      <c r="I922" s="128"/>
      <c r="J922" s="128"/>
      <c r="K922" s="128"/>
      <c r="L922" s="128"/>
      <c r="M922" s="128"/>
      <c r="N922" s="128"/>
      <c r="O922" s="128"/>
      <c r="P922" s="128"/>
      <c r="Q922" s="128"/>
      <c r="R922" s="128"/>
      <c r="S922" s="128"/>
      <c r="T922" s="128"/>
      <c r="U922" s="128"/>
      <c r="V922" s="128"/>
      <c r="W922" s="128"/>
      <c r="X922" s="128"/>
      <c r="Y922" s="128"/>
      <c r="Z922" s="128"/>
      <c r="AA922" s="128"/>
      <c r="AB922" s="128"/>
      <c r="AC922" s="128"/>
    </row>
    <row r="923" spans="1:29" x14ac:dyDescent="0.3">
      <c r="A923" s="128"/>
      <c r="B923" s="128"/>
      <c r="C923" s="128"/>
      <c r="D923" s="128"/>
      <c r="E923" s="128"/>
      <c r="F923" s="128"/>
      <c r="G923" s="128"/>
      <c r="H923" s="128"/>
      <c r="I923" s="128"/>
      <c r="J923" s="128"/>
      <c r="K923" s="128"/>
      <c r="L923" s="128"/>
      <c r="M923" s="128"/>
      <c r="N923" s="128"/>
      <c r="O923" s="128"/>
      <c r="P923" s="128"/>
      <c r="Q923" s="128"/>
      <c r="R923" s="128"/>
      <c r="S923" s="128"/>
      <c r="T923" s="128"/>
      <c r="U923" s="128"/>
      <c r="V923" s="128"/>
      <c r="W923" s="128"/>
      <c r="X923" s="128"/>
      <c r="Y923" s="128"/>
      <c r="Z923" s="128"/>
      <c r="AA923" s="128"/>
      <c r="AB923" s="128"/>
      <c r="AC923" s="128"/>
    </row>
    <row r="924" spans="1:29" x14ac:dyDescent="0.3">
      <c r="A924" s="128"/>
      <c r="B924" s="128"/>
      <c r="C924" s="128"/>
      <c r="D924" s="128"/>
      <c r="E924" s="128"/>
      <c r="F924" s="128"/>
      <c r="G924" s="128"/>
      <c r="H924" s="128"/>
      <c r="I924" s="128"/>
      <c r="J924" s="128"/>
      <c r="K924" s="128"/>
      <c r="L924" s="128"/>
      <c r="M924" s="128"/>
      <c r="N924" s="128"/>
      <c r="O924" s="128"/>
      <c r="P924" s="128"/>
      <c r="Q924" s="128"/>
      <c r="R924" s="128"/>
      <c r="S924" s="128"/>
      <c r="T924" s="128"/>
      <c r="U924" s="128"/>
      <c r="V924" s="128"/>
      <c r="W924" s="128"/>
      <c r="X924" s="128"/>
      <c r="Y924" s="128"/>
      <c r="Z924" s="128"/>
      <c r="AA924" s="128"/>
      <c r="AB924" s="128"/>
      <c r="AC924" s="128"/>
    </row>
    <row r="925" spans="1:29" x14ac:dyDescent="0.3">
      <c r="A925" s="128"/>
      <c r="B925" s="128"/>
      <c r="C925" s="128"/>
      <c r="D925" s="128"/>
      <c r="E925" s="128"/>
      <c r="F925" s="128"/>
      <c r="G925" s="128"/>
      <c r="H925" s="128"/>
      <c r="I925" s="128"/>
      <c r="J925" s="128"/>
      <c r="K925" s="128"/>
      <c r="L925" s="128"/>
      <c r="M925" s="128"/>
      <c r="N925" s="128"/>
      <c r="O925" s="128"/>
      <c r="P925" s="128"/>
      <c r="Q925" s="128"/>
      <c r="R925" s="128"/>
      <c r="S925" s="128"/>
      <c r="T925" s="128"/>
      <c r="U925" s="128"/>
      <c r="V925" s="128"/>
      <c r="W925" s="128"/>
      <c r="X925" s="128"/>
      <c r="Y925" s="128"/>
      <c r="Z925" s="128"/>
      <c r="AA925" s="128"/>
      <c r="AB925" s="128"/>
      <c r="AC925" s="128"/>
    </row>
    <row r="926" spans="1:29" x14ac:dyDescent="0.3">
      <c r="A926" s="128"/>
      <c r="B926" s="128"/>
      <c r="C926" s="128"/>
      <c r="D926" s="128"/>
      <c r="E926" s="128"/>
      <c r="F926" s="128"/>
      <c r="G926" s="128"/>
      <c r="H926" s="128"/>
      <c r="I926" s="128"/>
      <c r="J926" s="128"/>
      <c r="K926" s="128"/>
      <c r="L926" s="128"/>
      <c r="M926" s="128"/>
      <c r="N926" s="128"/>
      <c r="O926" s="128"/>
      <c r="P926" s="128"/>
      <c r="Q926" s="128"/>
      <c r="R926" s="128"/>
      <c r="S926" s="128"/>
      <c r="T926" s="128"/>
      <c r="U926" s="128"/>
      <c r="V926" s="128"/>
      <c r="W926" s="128"/>
      <c r="X926" s="128"/>
      <c r="Y926" s="128"/>
      <c r="Z926" s="128"/>
      <c r="AA926" s="128"/>
      <c r="AB926" s="128"/>
      <c r="AC926" s="128"/>
    </row>
    <row r="927" spans="1:29" x14ac:dyDescent="0.3">
      <c r="A927" s="128"/>
      <c r="B927" s="128"/>
      <c r="C927" s="128"/>
      <c r="D927" s="128"/>
      <c r="E927" s="128"/>
      <c r="F927" s="128"/>
      <c r="G927" s="128"/>
      <c r="H927" s="128"/>
      <c r="I927" s="128"/>
      <c r="J927" s="128"/>
      <c r="K927" s="128"/>
      <c r="L927" s="128"/>
      <c r="M927" s="128"/>
      <c r="N927" s="128"/>
      <c r="O927" s="128"/>
      <c r="P927" s="128"/>
      <c r="Q927" s="128"/>
      <c r="R927" s="128"/>
      <c r="S927" s="128"/>
      <c r="T927" s="128"/>
      <c r="U927" s="128"/>
      <c r="V927" s="128"/>
      <c r="W927" s="128"/>
      <c r="X927" s="128"/>
      <c r="Y927" s="128"/>
      <c r="Z927" s="128"/>
      <c r="AA927" s="128"/>
      <c r="AB927" s="128"/>
      <c r="AC927" s="128"/>
    </row>
    <row r="928" spans="1:29" x14ac:dyDescent="0.3">
      <c r="A928" s="128"/>
      <c r="B928" s="128"/>
      <c r="C928" s="128"/>
      <c r="D928" s="128"/>
      <c r="E928" s="128"/>
      <c r="F928" s="128"/>
      <c r="G928" s="128"/>
      <c r="H928" s="128"/>
      <c r="I928" s="128"/>
      <c r="J928" s="128"/>
      <c r="K928" s="128"/>
      <c r="L928" s="128"/>
      <c r="M928" s="128"/>
      <c r="N928" s="128"/>
      <c r="O928" s="128"/>
      <c r="P928" s="128"/>
      <c r="Q928" s="128"/>
      <c r="R928" s="128"/>
      <c r="S928" s="128"/>
      <c r="T928" s="128"/>
      <c r="U928" s="128"/>
      <c r="V928" s="128"/>
      <c r="W928" s="128"/>
      <c r="X928" s="128"/>
      <c r="Y928" s="128"/>
      <c r="Z928" s="128"/>
      <c r="AA928" s="128"/>
      <c r="AB928" s="128"/>
      <c r="AC928" s="128"/>
    </row>
    <row r="929" spans="1:29" x14ac:dyDescent="0.3">
      <c r="A929" s="128"/>
      <c r="B929" s="128"/>
      <c r="C929" s="128"/>
      <c r="D929" s="128"/>
      <c r="E929" s="128"/>
      <c r="F929" s="128"/>
      <c r="G929" s="128"/>
      <c r="H929" s="128"/>
      <c r="I929" s="128"/>
      <c r="J929" s="128"/>
      <c r="K929" s="128"/>
      <c r="L929" s="128"/>
      <c r="M929" s="128"/>
      <c r="N929" s="128"/>
      <c r="O929" s="128"/>
      <c r="P929" s="128"/>
      <c r="Q929" s="128"/>
      <c r="R929" s="128"/>
      <c r="S929" s="128"/>
      <c r="T929" s="128"/>
      <c r="U929" s="128"/>
      <c r="V929" s="128"/>
      <c r="W929" s="128"/>
      <c r="X929" s="128"/>
      <c r="Y929" s="128"/>
      <c r="Z929" s="128"/>
      <c r="AA929" s="128"/>
      <c r="AB929" s="128"/>
      <c r="AC929" s="128"/>
    </row>
    <row r="930" spans="1:29" x14ac:dyDescent="0.3">
      <c r="A930" s="128"/>
      <c r="B930" s="128"/>
      <c r="C930" s="128"/>
      <c r="D930" s="128"/>
      <c r="E930" s="128"/>
      <c r="F930" s="128"/>
      <c r="G930" s="128"/>
      <c r="H930" s="128"/>
      <c r="I930" s="128"/>
      <c r="J930" s="128"/>
      <c r="K930" s="128"/>
      <c r="L930" s="128"/>
      <c r="M930" s="128"/>
      <c r="N930" s="128"/>
      <c r="O930" s="128"/>
      <c r="P930" s="128"/>
      <c r="Q930" s="128"/>
      <c r="R930" s="128"/>
      <c r="S930" s="128"/>
      <c r="T930" s="128"/>
      <c r="U930" s="128"/>
      <c r="V930" s="128"/>
      <c r="W930" s="128"/>
      <c r="X930" s="128"/>
      <c r="Y930" s="128"/>
      <c r="Z930" s="128"/>
      <c r="AA930" s="128"/>
      <c r="AB930" s="128"/>
      <c r="AC930" s="128"/>
    </row>
    <row r="931" spans="1:29" x14ac:dyDescent="0.3">
      <c r="A931" s="128"/>
      <c r="B931" s="128"/>
      <c r="C931" s="128"/>
      <c r="D931" s="128"/>
      <c r="E931" s="128"/>
      <c r="F931" s="128"/>
      <c r="G931" s="128"/>
      <c r="H931" s="128"/>
      <c r="I931" s="128"/>
      <c r="J931" s="128"/>
      <c r="K931" s="128"/>
      <c r="L931" s="128"/>
      <c r="M931" s="128"/>
      <c r="N931" s="128"/>
      <c r="O931" s="128"/>
      <c r="P931" s="128"/>
      <c r="Q931" s="128"/>
      <c r="R931" s="128"/>
      <c r="S931" s="128"/>
      <c r="T931" s="128"/>
      <c r="U931" s="128"/>
      <c r="V931" s="128"/>
      <c r="W931" s="128"/>
      <c r="X931" s="128"/>
      <c r="Y931" s="128"/>
      <c r="Z931" s="128"/>
      <c r="AA931" s="128"/>
      <c r="AB931" s="128"/>
      <c r="AC931" s="128"/>
    </row>
    <row r="932" spans="1:29" x14ac:dyDescent="0.3">
      <c r="A932" s="128"/>
      <c r="B932" s="128"/>
      <c r="C932" s="128"/>
      <c r="D932" s="128"/>
      <c r="E932" s="128"/>
      <c r="F932" s="128"/>
      <c r="G932" s="128"/>
      <c r="H932" s="128"/>
      <c r="I932" s="128"/>
      <c r="J932" s="128"/>
      <c r="K932" s="128"/>
      <c r="L932" s="128"/>
      <c r="M932" s="128"/>
      <c r="N932" s="128"/>
      <c r="O932" s="128"/>
      <c r="P932" s="128"/>
      <c r="Q932" s="128"/>
      <c r="R932" s="128"/>
      <c r="S932" s="128"/>
      <c r="T932" s="128"/>
      <c r="U932" s="128"/>
      <c r="V932" s="128"/>
      <c r="W932" s="128"/>
      <c r="X932" s="128"/>
      <c r="Y932" s="128"/>
      <c r="Z932" s="128"/>
      <c r="AA932" s="128"/>
      <c r="AB932" s="128"/>
      <c r="AC932" s="128"/>
    </row>
    <row r="933" spans="1:29" x14ac:dyDescent="0.3">
      <c r="A933" s="128"/>
      <c r="B933" s="128"/>
      <c r="C933" s="128"/>
      <c r="D933" s="128"/>
      <c r="E933" s="128"/>
      <c r="F933" s="128"/>
      <c r="G933" s="128"/>
      <c r="H933" s="128"/>
      <c r="I933" s="128"/>
      <c r="J933" s="128"/>
      <c r="K933" s="128"/>
      <c r="L933" s="128"/>
      <c r="M933" s="128"/>
      <c r="N933" s="128"/>
      <c r="O933" s="128"/>
      <c r="P933" s="128"/>
      <c r="Q933" s="128"/>
      <c r="R933" s="128"/>
      <c r="S933" s="128"/>
      <c r="T933" s="128"/>
      <c r="U933" s="128"/>
      <c r="V933" s="128"/>
      <c r="W933" s="128"/>
      <c r="X933" s="128"/>
      <c r="Y933" s="128"/>
      <c r="Z933" s="128"/>
      <c r="AA933" s="128"/>
      <c r="AB933" s="128"/>
      <c r="AC933" s="128"/>
    </row>
    <row r="934" spans="1:29" x14ac:dyDescent="0.3">
      <c r="A934" s="128"/>
      <c r="B934" s="128"/>
      <c r="C934" s="128"/>
      <c r="D934" s="128"/>
      <c r="E934" s="128"/>
      <c r="F934" s="128"/>
      <c r="G934" s="128"/>
      <c r="H934" s="128"/>
      <c r="I934" s="128"/>
      <c r="J934" s="128"/>
      <c r="K934" s="128"/>
      <c r="L934" s="128"/>
      <c r="M934" s="128"/>
      <c r="N934" s="128"/>
      <c r="O934" s="128"/>
      <c r="P934" s="128"/>
      <c r="Q934" s="128"/>
      <c r="R934" s="128"/>
      <c r="S934" s="128"/>
      <c r="T934" s="128"/>
      <c r="U934" s="128"/>
      <c r="V934" s="128"/>
      <c r="W934" s="128"/>
      <c r="X934" s="128"/>
      <c r="Y934" s="128"/>
      <c r="Z934" s="128"/>
      <c r="AA934" s="128"/>
      <c r="AB934" s="128"/>
      <c r="AC934" s="128"/>
    </row>
    <row r="935" spans="1:29" x14ac:dyDescent="0.3">
      <c r="A935" s="128"/>
      <c r="B935" s="128"/>
      <c r="C935" s="128"/>
      <c r="D935" s="128"/>
      <c r="E935" s="128"/>
      <c r="F935" s="128"/>
      <c r="G935" s="128"/>
      <c r="H935" s="128"/>
      <c r="I935" s="128"/>
      <c r="J935" s="128"/>
      <c r="K935" s="128"/>
      <c r="L935" s="128"/>
      <c r="M935" s="128"/>
      <c r="N935" s="128"/>
      <c r="O935" s="128"/>
      <c r="P935" s="128"/>
      <c r="Q935" s="128"/>
      <c r="R935" s="128"/>
      <c r="S935" s="128"/>
      <c r="T935" s="128"/>
      <c r="U935" s="128"/>
      <c r="V935" s="128"/>
      <c r="W935" s="128"/>
      <c r="X935" s="128"/>
      <c r="Y935" s="128"/>
      <c r="Z935" s="128"/>
      <c r="AA935" s="128"/>
      <c r="AB935" s="128"/>
      <c r="AC935" s="128"/>
    </row>
    <row r="936" spans="1:29" x14ac:dyDescent="0.3">
      <c r="A936" s="128"/>
      <c r="B936" s="128"/>
      <c r="C936" s="128"/>
      <c r="D936" s="128"/>
      <c r="E936" s="128"/>
      <c r="F936" s="128"/>
      <c r="G936" s="128"/>
      <c r="H936" s="128"/>
      <c r="I936" s="128"/>
      <c r="J936" s="128"/>
      <c r="K936" s="128"/>
      <c r="L936" s="128"/>
      <c r="M936" s="128"/>
      <c r="N936" s="128"/>
      <c r="O936" s="128"/>
      <c r="P936" s="128"/>
      <c r="Q936" s="128"/>
      <c r="R936" s="128"/>
      <c r="S936" s="128"/>
      <c r="T936" s="128"/>
      <c r="U936" s="128"/>
      <c r="V936" s="128"/>
      <c r="W936" s="128"/>
      <c r="X936" s="128"/>
      <c r="Y936" s="128"/>
      <c r="Z936" s="128"/>
      <c r="AA936" s="128"/>
      <c r="AB936" s="128"/>
      <c r="AC936" s="128"/>
    </row>
    <row r="937" spans="1:29" x14ac:dyDescent="0.3">
      <c r="A937" s="128"/>
      <c r="B937" s="128"/>
      <c r="C937" s="128"/>
      <c r="D937" s="128"/>
      <c r="E937" s="128"/>
      <c r="F937" s="128"/>
      <c r="G937" s="128"/>
      <c r="H937" s="128"/>
      <c r="I937" s="128"/>
      <c r="J937" s="128"/>
      <c r="K937" s="128"/>
      <c r="L937" s="128"/>
      <c r="M937" s="128"/>
      <c r="N937" s="128"/>
      <c r="O937" s="128"/>
      <c r="P937" s="128"/>
      <c r="Q937" s="128"/>
      <c r="R937" s="128"/>
      <c r="S937" s="128"/>
      <c r="T937" s="128"/>
      <c r="U937" s="128"/>
      <c r="V937" s="128"/>
      <c r="W937" s="128"/>
      <c r="X937" s="128"/>
      <c r="Y937" s="128"/>
      <c r="Z937" s="128"/>
      <c r="AA937" s="128"/>
      <c r="AB937" s="128"/>
      <c r="AC937" s="128"/>
    </row>
    <row r="938" spans="1:29" x14ac:dyDescent="0.3">
      <c r="A938" s="128"/>
      <c r="B938" s="128"/>
      <c r="C938" s="128"/>
      <c r="D938" s="128"/>
      <c r="E938" s="128"/>
      <c r="F938" s="128"/>
      <c r="G938" s="128"/>
      <c r="H938" s="128"/>
      <c r="I938" s="128"/>
      <c r="J938" s="128"/>
      <c r="K938" s="128"/>
      <c r="L938" s="128"/>
      <c r="M938" s="128"/>
      <c r="N938" s="128"/>
      <c r="O938" s="128"/>
      <c r="P938" s="128"/>
      <c r="Q938" s="128"/>
      <c r="R938" s="128"/>
      <c r="S938" s="128"/>
      <c r="T938" s="128"/>
      <c r="U938" s="128"/>
      <c r="V938" s="128"/>
      <c r="W938" s="128"/>
      <c r="X938" s="128"/>
      <c r="Y938" s="128"/>
      <c r="Z938" s="128"/>
      <c r="AA938" s="128"/>
      <c r="AB938" s="128"/>
      <c r="AC938" s="128"/>
    </row>
    <row r="939" spans="1:29" x14ac:dyDescent="0.3">
      <c r="A939" s="128"/>
      <c r="B939" s="128"/>
      <c r="C939" s="128"/>
      <c r="D939" s="128"/>
      <c r="E939" s="128"/>
      <c r="F939" s="128"/>
      <c r="G939" s="128"/>
      <c r="H939" s="128"/>
      <c r="I939" s="128"/>
      <c r="J939" s="128"/>
      <c r="K939" s="128"/>
      <c r="L939" s="128"/>
      <c r="M939" s="128"/>
      <c r="N939" s="128"/>
      <c r="O939" s="128"/>
      <c r="P939" s="128"/>
      <c r="Q939" s="128"/>
      <c r="R939" s="128"/>
      <c r="S939" s="128"/>
      <c r="T939" s="128"/>
      <c r="U939" s="128"/>
      <c r="V939" s="128"/>
      <c r="W939" s="128"/>
      <c r="X939" s="128"/>
      <c r="Y939" s="128"/>
      <c r="Z939" s="128"/>
      <c r="AA939" s="128"/>
      <c r="AB939" s="128"/>
      <c r="AC939" s="128"/>
    </row>
    <row r="940" spans="1:29" x14ac:dyDescent="0.3">
      <c r="A940" s="128"/>
      <c r="B940" s="128"/>
      <c r="C940" s="128"/>
      <c r="D940" s="128"/>
      <c r="E940" s="128"/>
      <c r="F940" s="128"/>
      <c r="G940" s="128"/>
      <c r="H940" s="128"/>
      <c r="I940" s="128"/>
      <c r="J940" s="128"/>
      <c r="K940" s="128"/>
      <c r="L940" s="128"/>
      <c r="M940" s="128"/>
      <c r="N940" s="128"/>
      <c r="O940" s="128"/>
      <c r="P940" s="128"/>
      <c r="Q940" s="128"/>
      <c r="R940" s="128"/>
      <c r="S940" s="128"/>
      <c r="T940" s="128"/>
      <c r="U940" s="128"/>
      <c r="V940" s="128"/>
      <c r="W940" s="128"/>
      <c r="X940" s="128"/>
      <c r="Y940" s="128"/>
      <c r="Z940" s="128"/>
      <c r="AA940" s="128"/>
      <c r="AB940" s="128"/>
      <c r="AC940" s="128"/>
    </row>
    <row r="941" spans="1:29" x14ac:dyDescent="0.3">
      <c r="A941" s="128"/>
      <c r="B941" s="128"/>
      <c r="C941" s="128"/>
      <c r="D941" s="128"/>
      <c r="E941" s="128"/>
      <c r="F941" s="128"/>
      <c r="G941" s="128"/>
      <c r="H941" s="128"/>
      <c r="I941" s="128"/>
      <c r="J941" s="128"/>
      <c r="K941" s="128"/>
      <c r="L941" s="128"/>
      <c r="M941" s="128"/>
      <c r="N941" s="128"/>
      <c r="O941" s="128"/>
      <c r="P941" s="128"/>
      <c r="Q941" s="128"/>
      <c r="R941" s="128"/>
      <c r="S941" s="128"/>
      <c r="T941" s="128"/>
      <c r="U941" s="128"/>
      <c r="V941" s="128"/>
      <c r="W941" s="128"/>
      <c r="X941" s="128"/>
      <c r="Y941" s="128"/>
      <c r="Z941" s="128"/>
      <c r="AA941" s="128"/>
      <c r="AB941" s="128"/>
      <c r="AC941" s="128"/>
    </row>
    <row r="942" spans="1:29" x14ac:dyDescent="0.3">
      <c r="A942" s="128"/>
      <c r="B942" s="128"/>
      <c r="C942" s="128"/>
      <c r="D942" s="128"/>
      <c r="E942" s="128"/>
      <c r="F942" s="128"/>
      <c r="G942" s="128"/>
      <c r="H942" s="128"/>
      <c r="I942" s="128"/>
      <c r="J942" s="128"/>
      <c r="K942" s="128"/>
      <c r="L942" s="128"/>
      <c r="M942" s="128"/>
      <c r="N942" s="128"/>
      <c r="O942" s="128"/>
      <c r="P942" s="128"/>
      <c r="Q942" s="128"/>
      <c r="R942" s="128"/>
      <c r="S942" s="128"/>
      <c r="T942" s="128"/>
      <c r="U942" s="128"/>
      <c r="V942" s="128"/>
      <c r="W942" s="128"/>
      <c r="X942" s="128"/>
      <c r="Y942" s="128"/>
      <c r="Z942" s="128"/>
      <c r="AA942" s="128"/>
      <c r="AB942" s="128"/>
      <c r="AC942" s="128"/>
    </row>
    <row r="943" spans="1:29" x14ac:dyDescent="0.3">
      <c r="A943" s="128"/>
      <c r="B943" s="128"/>
      <c r="C943" s="128"/>
      <c r="D943" s="128"/>
      <c r="E943" s="128"/>
      <c r="F943" s="128"/>
      <c r="G943" s="128"/>
      <c r="H943" s="128"/>
      <c r="I943" s="128"/>
      <c r="J943" s="128"/>
      <c r="K943" s="128"/>
      <c r="L943" s="128"/>
      <c r="M943" s="128"/>
      <c r="N943" s="128"/>
      <c r="O943" s="128"/>
      <c r="P943" s="128"/>
      <c r="Q943" s="128"/>
      <c r="R943" s="128"/>
      <c r="S943" s="128"/>
      <c r="T943" s="128"/>
      <c r="U943" s="128"/>
      <c r="V943" s="128"/>
      <c r="W943" s="128"/>
      <c r="X943" s="128"/>
      <c r="Y943" s="128"/>
      <c r="Z943" s="128"/>
      <c r="AA943" s="128"/>
      <c r="AB943" s="128"/>
      <c r="AC943" s="128"/>
    </row>
    <row r="944" spans="1:29" x14ac:dyDescent="0.3">
      <c r="A944" s="128"/>
      <c r="B944" s="128"/>
      <c r="C944" s="128"/>
      <c r="D944" s="128"/>
      <c r="E944" s="128"/>
      <c r="F944" s="128"/>
      <c r="G944" s="128"/>
      <c r="H944" s="128"/>
      <c r="I944" s="128"/>
      <c r="J944" s="128"/>
      <c r="K944" s="128"/>
      <c r="L944" s="128"/>
      <c r="M944" s="128"/>
      <c r="N944" s="128"/>
      <c r="O944" s="128"/>
      <c r="P944" s="128"/>
      <c r="Q944" s="128"/>
      <c r="R944" s="128"/>
      <c r="S944" s="128"/>
      <c r="T944" s="128"/>
      <c r="U944" s="128"/>
      <c r="V944" s="128"/>
      <c r="W944" s="128"/>
      <c r="X944" s="128"/>
      <c r="Y944" s="128"/>
      <c r="Z944" s="128"/>
      <c r="AA944" s="128"/>
      <c r="AB944" s="128"/>
      <c r="AC944" s="128"/>
    </row>
    <row r="945" spans="1:29" x14ac:dyDescent="0.3">
      <c r="A945" s="128"/>
      <c r="B945" s="128"/>
      <c r="C945" s="128"/>
      <c r="D945" s="128"/>
      <c r="E945" s="128"/>
      <c r="F945" s="128"/>
      <c r="G945" s="128"/>
      <c r="H945" s="128"/>
      <c r="I945" s="128"/>
      <c r="J945" s="128"/>
      <c r="K945" s="128"/>
      <c r="L945" s="128"/>
      <c r="M945" s="128"/>
      <c r="N945" s="128"/>
      <c r="O945" s="128"/>
      <c r="P945" s="128"/>
      <c r="Q945" s="128"/>
      <c r="R945" s="128"/>
      <c r="S945" s="128"/>
      <c r="T945" s="128"/>
      <c r="U945" s="128"/>
      <c r="V945" s="128"/>
      <c r="W945" s="128"/>
      <c r="X945" s="128"/>
      <c r="Y945" s="128"/>
      <c r="Z945" s="128"/>
      <c r="AA945" s="128"/>
      <c r="AB945" s="128"/>
      <c r="AC945" s="128"/>
    </row>
    <row r="946" spans="1:29" x14ac:dyDescent="0.3">
      <c r="A946" s="128"/>
      <c r="B946" s="128"/>
      <c r="C946" s="128"/>
      <c r="D946" s="128"/>
      <c r="E946" s="128"/>
      <c r="F946" s="128"/>
      <c r="G946" s="128"/>
      <c r="H946" s="128"/>
      <c r="I946" s="128"/>
      <c r="J946" s="128"/>
      <c r="K946" s="128"/>
      <c r="L946" s="128"/>
      <c r="M946" s="128"/>
      <c r="N946" s="128"/>
      <c r="O946" s="128"/>
      <c r="P946" s="128"/>
      <c r="Q946" s="128"/>
      <c r="R946" s="128"/>
      <c r="S946" s="128"/>
      <c r="T946" s="128"/>
      <c r="U946" s="128"/>
      <c r="V946" s="128"/>
      <c r="W946" s="128"/>
      <c r="X946" s="128"/>
      <c r="Y946" s="128"/>
      <c r="Z946" s="128"/>
      <c r="AA946" s="128"/>
      <c r="AB946" s="128"/>
      <c r="AC946" s="128"/>
    </row>
    <row r="947" spans="1:29" x14ac:dyDescent="0.3">
      <c r="A947" s="128"/>
      <c r="B947" s="128"/>
      <c r="C947" s="128"/>
      <c r="D947" s="128"/>
      <c r="E947" s="128"/>
      <c r="F947" s="128"/>
      <c r="G947" s="128"/>
      <c r="H947" s="128"/>
      <c r="I947" s="128"/>
      <c r="J947" s="128"/>
      <c r="K947" s="128"/>
      <c r="L947" s="128"/>
      <c r="M947" s="128"/>
      <c r="N947" s="128"/>
      <c r="O947" s="128"/>
      <c r="P947" s="128"/>
      <c r="Q947" s="128"/>
      <c r="R947" s="128"/>
      <c r="S947" s="128"/>
      <c r="T947" s="128"/>
      <c r="U947" s="128"/>
      <c r="V947" s="128"/>
      <c r="W947" s="128"/>
      <c r="X947" s="128"/>
      <c r="Y947" s="128"/>
      <c r="Z947" s="128"/>
      <c r="AA947" s="128"/>
      <c r="AB947" s="128"/>
      <c r="AC947" s="128"/>
    </row>
    <row r="948" spans="1:29" x14ac:dyDescent="0.3">
      <c r="A948" s="128"/>
      <c r="B948" s="128"/>
      <c r="C948" s="128"/>
      <c r="D948" s="128"/>
      <c r="E948" s="128"/>
      <c r="F948" s="128"/>
      <c r="G948" s="128"/>
      <c r="H948" s="128"/>
      <c r="I948" s="128"/>
      <c r="J948" s="128"/>
      <c r="K948" s="128"/>
      <c r="L948" s="128"/>
      <c r="M948" s="128"/>
      <c r="N948" s="128"/>
      <c r="O948" s="128"/>
      <c r="P948" s="128"/>
      <c r="Q948" s="128"/>
      <c r="R948" s="128"/>
      <c r="S948" s="128"/>
      <c r="T948" s="128"/>
      <c r="U948" s="128"/>
      <c r="V948" s="128"/>
      <c r="W948" s="128"/>
      <c r="X948" s="128"/>
      <c r="Y948" s="128"/>
      <c r="Z948" s="128"/>
      <c r="AA948" s="128"/>
      <c r="AB948" s="128"/>
      <c r="AC948" s="128"/>
    </row>
    <row r="949" spans="1:29" x14ac:dyDescent="0.3">
      <c r="A949" s="128"/>
      <c r="B949" s="128"/>
      <c r="C949" s="128"/>
      <c r="D949" s="128"/>
      <c r="E949" s="128"/>
      <c r="F949" s="128"/>
      <c r="G949" s="128"/>
      <c r="H949" s="128"/>
      <c r="I949" s="128"/>
      <c r="J949" s="128"/>
      <c r="K949" s="128"/>
      <c r="L949" s="128"/>
      <c r="M949" s="128"/>
      <c r="N949" s="128"/>
      <c r="O949" s="128"/>
      <c r="P949" s="128"/>
      <c r="Q949" s="128"/>
      <c r="R949" s="128"/>
      <c r="S949" s="128"/>
      <c r="T949" s="128"/>
      <c r="U949" s="128"/>
      <c r="V949" s="128"/>
      <c r="W949" s="128"/>
      <c r="X949" s="128"/>
      <c r="Y949" s="128"/>
      <c r="Z949" s="128"/>
      <c r="AA949" s="128"/>
      <c r="AB949" s="128"/>
      <c r="AC949" s="128"/>
    </row>
    <row r="950" spans="1:29" x14ac:dyDescent="0.3">
      <c r="A950" s="128"/>
      <c r="B950" s="128"/>
      <c r="C950" s="128"/>
      <c r="D950" s="128"/>
      <c r="E950" s="128"/>
      <c r="F950" s="128"/>
      <c r="G950" s="128"/>
      <c r="H950" s="128"/>
      <c r="I950" s="128"/>
      <c r="J950" s="128"/>
      <c r="K950" s="128"/>
      <c r="L950" s="128"/>
      <c r="M950" s="128"/>
      <c r="N950" s="128"/>
      <c r="O950" s="128"/>
      <c r="P950" s="128"/>
      <c r="Q950" s="128"/>
      <c r="R950" s="128"/>
      <c r="S950" s="128"/>
      <c r="T950" s="128"/>
      <c r="U950" s="128"/>
      <c r="V950" s="128"/>
      <c r="W950" s="128"/>
      <c r="X950" s="128"/>
      <c r="Y950" s="128"/>
      <c r="Z950" s="128"/>
      <c r="AA950" s="128"/>
      <c r="AB950" s="128"/>
      <c r="AC950" s="128"/>
    </row>
    <row r="951" spans="1:29" x14ac:dyDescent="0.3">
      <c r="A951" s="128"/>
      <c r="B951" s="128"/>
      <c r="C951" s="128"/>
      <c r="D951" s="128"/>
      <c r="E951" s="128"/>
      <c r="F951" s="128"/>
      <c r="G951" s="128"/>
      <c r="H951" s="128"/>
      <c r="I951" s="128"/>
      <c r="J951" s="128"/>
      <c r="K951" s="128"/>
      <c r="L951" s="128"/>
      <c r="M951" s="128"/>
      <c r="N951" s="128"/>
      <c r="O951" s="128"/>
      <c r="P951" s="128"/>
      <c r="Q951" s="128"/>
      <c r="R951" s="128"/>
      <c r="S951" s="128"/>
      <c r="T951" s="128"/>
      <c r="U951" s="128"/>
      <c r="V951" s="128"/>
      <c r="W951" s="128"/>
      <c r="X951" s="128"/>
      <c r="Y951" s="128"/>
      <c r="Z951" s="128"/>
      <c r="AA951" s="128"/>
      <c r="AB951" s="128"/>
      <c r="AC951" s="128"/>
    </row>
    <row r="952" spans="1:29" x14ac:dyDescent="0.3">
      <c r="A952" s="128"/>
      <c r="B952" s="128"/>
      <c r="C952" s="128"/>
      <c r="D952" s="128"/>
      <c r="E952" s="128"/>
      <c r="F952" s="128"/>
      <c r="G952" s="128"/>
      <c r="H952" s="128"/>
      <c r="I952" s="128"/>
      <c r="J952" s="128"/>
      <c r="K952" s="128"/>
      <c r="L952" s="128"/>
      <c r="M952" s="128"/>
      <c r="N952" s="128"/>
      <c r="O952" s="128"/>
      <c r="P952" s="128"/>
      <c r="Q952" s="128"/>
      <c r="R952" s="128"/>
      <c r="S952" s="128"/>
      <c r="T952" s="128"/>
      <c r="U952" s="128"/>
      <c r="V952" s="128"/>
      <c r="W952" s="128"/>
      <c r="X952" s="128"/>
      <c r="Y952" s="128"/>
      <c r="Z952" s="128"/>
      <c r="AA952" s="128"/>
      <c r="AB952" s="128"/>
      <c r="AC952" s="128"/>
    </row>
    <row r="953" spans="1:29" x14ac:dyDescent="0.3">
      <c r="A953" s="128"/>
      <c r="B953" s="128"/>
      <c r="C953" s="128"/>
      <c r="D953" s="128"/>
      <c r="E953" s="128"/>
      <c r="F953" s="128"/>
      <c r="G953" s="128"/>
      <c r="H953" s="128"/>
      <c r="I953" s="128"/>
      <c r="J953" s="128"/>
      <c r="K953" s="128"/>
      <c r="L953" s="128"/>
      <c r="M953" s="128"/>
      <c r="N953" s="128"/>
      <c r="O953" s="128"/>
      <c r="P953" s="128"/>
      <c r="Q953" s="128"/>
      <c r="R953" s="128"/>
      <c r="S953" s="128"/>
      <c r="T953" s="128"/>
      <c r="U953" s="128"/>
      <c r="V953" s="128"/>
      <c r="W953" s="128"/>
      <c r="X953" s="128"/>
      <c r="Y953" s="128"/>
      <c r="Z953" s="128"/>
      <c r="AA953" s="128"/>
      <c r="AB953" s="128"/>
      <c r="AC953" s="128"/>
    </row>
    <row r="954" spans="1:29" x14ac:dyDescent="0.3">
      <c r="A954" s="128"/>
      <c r="B954" s="128"/>
      <c r="C954" s="128"/>
      <c r="D954" s="128"/>
      <c r="E954" s="128"/>
      <c r="F954" s="128"/>
      <c r="G954" s="128"/>
      <c r="H954" s="128"/>
      <c r="I954" s="128"/>
      <c r="J954" s="128"/>
      <c r="K954" s="128"/>
      <c r="L954" s="128"/>
      <c r="M954" s="128"/>
      <c r="N954" s="128"/>
      <c r="O954" s="128"/>
      <c r="P954" s="128"/>
      <c r="Q954" s="128"/>
      <c r="R954" s="128"/>
      <c r="S954" s="128"/>
      <c r="T954" s="128"/>
      <c r="U954" s="128"/>
      <c r="V954" s="128"/>
      <c r="W954" s="128"/>
      <c r="X954" s="128"/>
      <c r="Y954" s="128"/>
      <c r="Z954" s="128"/>
      <c r="AA954" s="128"/>
      <c r="AB954" s="128"/>
      <c r="AC954" s="128"/>
    </row>
    <row r="955" spans="1:29" x14ac:dyDescent="0.3">
      <c r="A955" s="128"/>
      <c r="B955" s="128"/>
      <c r="C955" s="128"/>
      <c r="D955" s="128"/>
      <c r="E955" s="128"/>
      <c r="F955" s="128"/>
      <c r="G955" s="128"/>
      <c r="H955" s="128"/>
      <c r="I955" s="128"/>
      <c r="J955" s="128"/>
      <c r="K955" s="128"/>
      <c r="L955" s="128"/>
      <c r="M955" s="128"/>
      <c r="N955" s="128"/>
      <c r="O955" s="128"/>
      <c r="P955" s="128"/>
      <c r="Q955" s="128"/>
      <c r="R955" s="128"/>
      <c r="S955" s="128"/>
      <c r="T955" s="128"/>
      <c r="U955" s="128"/>
      <c r="V955" s="128"/>
      <c r="W955" s="128"/>
      <c r="X955" s="128"/>
      <c r="Y955" s="128"/>
      <c r="Z955" s="128"/>
      <c r="AA955" s="128"/>
      <c r="AB955" s="128"/>
      <c r="AC955" s="128"/>
    </row>
    <row r="956" spans="1:29" x14ac:dyDescent="0.3">
      <c r="A956" s="128"/>
      <c r="B956" s="128"/>
      <c r="C956" s="128"/>
      <c r="D956" s="128"/>
      <c r="E956" s="128"/>
      <c r="F956" s="128"/>
      <c r="G956" s="128"/>
      <c r="H956" s="128"/>
      <c r="I956" s="128"/>
      <c r="J956" s="128"/>
      <c r="K956" s="128"/>
      <c r="L956" s="128"/>
      <c r="M956" s="128"/>
      <c r="N956" s="128"/>
      <c r="O956" s="128"/>
      <c r="P956" s="128"/>
      <c r="Q956" s="128"/>
      <c r="R956" s="128"/>
      <c r="S956" s="128"/>
      <c r="T956" s="128"/>
      <c r="U956" s="128"/>
      <c r="V956" s="128"/>
      <c r="W956" s="128"/>
      <c r="X956" s="128"/>
      <c r="Y956" s="128"/>
      <c r="Z956" s="128"/>
      <c r="AA956" s="128"/>
      <c r="AB956" s="128"/>
      <c r="AC956" s="128"/>
    </row>
    <row r="957" spans="1:29" x14ac:dyDescent="0.3">
      <c r="A957" s="128"/>
      <c r="B957" s="128"/>
      <c r="C957" s="128"/>
      <c r="D957" s="128"/>
      <c r="E957" s="128"/>
      <c r="F957" s="128"/>
      <c r="G957" s="128"/>
      <c r="H957" s="128"/>
      <c r="I957" s="128"/>
      <c r="J957" s="128"/>
      <c r="K957" s="128"/>
      <c r="L957" s="128"/>
      <c r="M957" s="128"/>
      <c r="N957" s="128"/>
      <c r="O957" s="128"/>
      <c r="P957" s="128"/>
      <c r="Q957" s="128"/>
      <c r="R957" s="128"/>
      <c r="S957" s="128"/>
      <c r="T957" s="128"/>
      <c r="U957" s="128"/>
      <c r="V957" s="128"/>
      <c r="W957" s="128"/>
      <c r="X957" s="128"/>
      <c r="Y957" s="128"/>
      <c r="Z957" s="128"/>
      <c r="AA957" s="128"/>
      <c r="AB957" s="128"/>
      <c r="AC957" s="128"/>
    </row>
    <row r="958" spans="1:29" x14ac:dyDescent="0.3">
      <c r="A958" s="128"/>
      <c r="B958" s="128"/>
      <c r="C958" s="128"/>
      <c r="D958" s="128"/>
      <c r="E958" s="128"/>
      <c r="F958" s="128"/>
      <c r="G958" s="128"/>
      <c r="H958" s="128"/>
      <c r="I958" s="128"/>
      <c r="J958" s="128"/>
      <c r="K958" s="128"/>
      <c r="L958" s="128"/>
      <c r="M958" s="128"/>
      <c r="N958" s="128"/>
      <c r="O958" s="128"/>
      <c r="P958" s="128"/>
      <c r="Q958" s="128"/>
      <c r="R958" s="128"/>
      <c r="S958" s="128"/>
      <c r="T958" s="128"/>
      <c r="U958" s="128"/>
      <c r="V958" s="128"/>
      <c r="W958" s="128"/>
      <c r="X958" s="128"/>
      <c r="Y958" s="128"/>
      <c r="Z958" s="128"/>
      <c r="AA958" s="128"/>
      <c r="AB958" s="128"/>
      <c r="AC958" s="128"/>
    </row>
    <row r="959" spans="1:29" x14ac:dyDescent="0.3">
      <c r="A959" s="128"/>
      <c r="B959" s="128"/>
      <c r="C959" s="128"/>
      <c r="D959" s="128"/>
      <c r="E959" s="128"/>
      <c r="F959" s="128"/>
      <c r="G959" s="128"/>
      <c r="H959" s="128"/>
      <c r="I959" s="128"/>
      <c r="J959" s="128"/>
      <c r="K959" s="128"/>
      <c r="L959" s="128"/>
      <c r="M959" s="128"/>
      <c r="N959" s="128"/>
      <c r="O959" s="128"/>
      <c r="P959" s="128"/>
      <c r="Q959" s="128"/>
      <c r="R959" s="128"/>
      <c r="S959" s="128"/>
      <c r="T959" s="128"/>
      <c r="U959" s="128"/>
      <c r="V959" s="128"/>
      <c r="W959" s="128"/>
      <c r="X959" s="128"/>
      <c r="Y959" s="128"/>
      <c r="Z959" s="128"/>
      <c r="AA959" s="128"/>
      <c r="AB959" s="128"/>
      <c r="AC959" s="128"/>
    </row>
    <row r="960" spans="1:29" x14ac:dyDescent="0.3">
      <c r="A960" s="128"/>
      <c r="B960" s="128"/>
      <c r="C960" s="128"/>
      <c r="D960" s="128"/>
      <c r="E960" s="128"/>
      <c r="F960" s="128"/>
      <c r="G960" s="128"/>
      <c r="H960" s="128"/>
      <c r="I960" s="128"/>
      <c r="J960" s="128"/>
      <c r="K960" s="128"/>
      <c r="L960" s="128"/>
      <c r="M960" s="128"/>
      <c r="N960" s="128"/>
      <c r="O960" s="128"/>
      <c r="P960" s="128"/>
      <c r="Q960" s="128"/>
      <c r="R960" s="128"/>
      <c r="S960" s="128"/>
      <c r="T960" s="128"/>
      <c r="U960" s="128"/>
      <c r="V960" s="128"/>
      <c r="W960" s="128"/>
      <c r="X960" s="128"/>
      <c r="Y960" s="128"/>
      <c r="Z960" s="128"/>
      <c r="AA960" s="128"/>
      <c r="AB960" s="128"/>
      <c r="AC960" s="128"/>
    </row>
    <row r="961" spans="1:29" x14ac:dyDescent="0.3">
      <c r="A961" s="128"/>
      <c r="B961" s="128"/>
      <c r="C961" s="128"/>
      <c r="D961" s="128"/>
      <c r="E961" s="128"/>
      <c r="F961" s="128"/>
      <c r="G961" s="128"/>
      <c r="H961" s="128"/>
      <c r="I961" s="128"/>
      <c r="J961" s="128"/>
      <c r="K961" s="128"/>
      <c r="L961" s="128"/>
      <c r="M961" s="128"/>
      <c r="N961" s="128"/>
      <c r="O961" s="128"/>
      <c r="P961" s="128"/>
      <c r="Q961" s="128"/>
      <c r="R961" s="128"/>
      <c r="S961" s="128"/>
      <c r="T961" s="128"/>
      <c r="U961" s="128"/>
      <c r="V961" s="128"/>
      <c r="W961" s="128"/>
      <c r="X961" s="128"/>
      <c r="Y961" s="128"/>
      <c r="Z961" s="128"/>
      <c r="AA961" s="128"/>
      <c r="AB961" s="128"/>
      <c r="AC961" s="128"/>
    </row>
    <row r="962" spans="1:29" x14ac:dyDescent="0.3">
      <c r="A962" s="128"/>
      <c r="B962" s="128"/>
      <c r="C962" s="128"/>
      <c r="D962" s="128"/>
      <c r="E962" s="128"/>
      <c r="F962" s="128"/>
      <c r="G962" s="128"/>
      <c r="H962" s="128"/>
      <c r="I962" s="128"/>
      <c r="J962" s="128"/>
      <c r="K962" s="128"/>
      <c r="L962" s="128"/>
      <c r="M962" s="128"/>
      <c r="N962" s="128"/>
      <c r="O962" s="128"/>
      <c r="P962" s="128"/>
      <c r="Q962" s="128"/>
      <c r="R962" s="128"/>
      <c r="S962" s="128"/>
      <c r="T962" s="128"/>
      <c r="U962" s="128"/>
      <c r="V962" s="128"/>
      <c r="W962" s="128"/>
      <c r="X962" s="128"/>
      <c r="Y962" s="128"/>
      <c r="Z962" s="128"/>
      <c r="AA962" s="128"/>
      <c r="AB962" s="128"/>
      <c r="AC962" s="128"/>
    </row>
    <row r="963" spans="1:29" x14ac:dyDescent="0.3">
      <c r="A963" s="128"/>
      <c r="B963" s="128"/>
      <c r="C963" s="128"/>
      <c r="D963" s="128"/>
      <c r="E963" s="128"/>
      <c r="F963" s="128"/>
      <c r="G963" s="128"/>
      <c r="H963" s="128"/>
      <c r="I963" s="128"/>
      <c r="J963" s="128"/>
      <c r="K963" s="128"/>
      <c r="L963" s="128"/>
      <c r="M963" s="128"/>
      <c r="N963" s="128"/>
      <c r="O963" s="128"/>
      <c r="P963" s="128"/>
      <c r="Q963" s="128"/>
      <c r="R963" s="128"/>
      <c r="S963" s="128"/>
      <c r="T963" s="128"/>
      <c r="U963" s="128"/>
      <c r="V963" s="128"/>
      <c r="W963" s="128"/>
      <c r="X963" s="128"/>
      <c r="Y963" s="128"/>
      <c r="Z963" s="128"/>
      <c r="AA963" s="128"/>
      <c r="AB963" s="128"/>
      <c r="AC963" s="128"/>
    </row>
    <row r="964" spans="1:29" x14ac:dyDescent="0.3">
      <c r="A964" s="128"/>
      <c r="B964" s="128"/>
      <c r="C964" s="128"/>
      <c r="D964" s="128"/>
      <c r="E964" s="128"/>
      <c r="F964" s="128"/>
      <c r="G964" s="128"/>
      <c r="H964" s="128"/>
      <c r="I964" s="128"/>
      <c r="J964" s="128"/>
      <c r="K964" s="128"/>
      <c r="L964" s="128"/>
      <c r="M964" s="128"/>
      <c r="N964" s="128"/>
      <c r="O964" s="128"/>
      <c r="P964" s="128"/>
      <c r="Q964" s="128"/>
      <c r="R964" s="128"/>
      <c r="S964" s="128"/>
      <c r="T964" s="128"/>
      <c r="U964" s="128"/>
      <c r="V964" s="128"/>
      <c r="W964" s="128"/>
      <c r="X964" s="128"/>
      <c r="Y964" s="128"/>
      <c r="Z964" s="128"/>
      <c r="AA964" s="128"/>
      <c r="AB964" s="128"/>
      <c r="AC964" s="128"/>
    </row>
    <row r="965" spans="1:29" x14ac:dyDescent="0.3">
      <c r="A965" s="128"/>
      <c r="B965" s="128"/>
      <c r="C965" s="128"/>
      <c r="D965" s="128"/>
      <c r="E965" s="128"/>
      <c r="F965" s="128"/>
      <c r="G965" s="128"/>
      <c r="H965" s="128"/>
      <c r="I965" s="128"/>
      <c r="J965" s="128"/>
      <c r="K965" s="128"/>
      <c r="L965" s="128"/>
      <c r="M965" s="128"/>
      <c r="N965" s="128"/>
      <c r="O965" s="128"/>
      <c r="P965" s="128"/>
      <c r="Q965" s="128"/>
      <c r="R965" s="128"/>
      <c r="S965" s="128"/>
      <c r="T965" s="128"/>
      <c r="U965" s="128"/>
      <c r="V965" s="128"/>
      <c r="W965" s="128"/>
      <c r="X965" s="128"/>
      <c r="Y965" s="128"/>
      <c r="Z965" s="128"/>
      <c r="AA965" s="128"/>
      <c r="AB965" s="128"/>
      <c r="AC965" s="128"/>
    </row>
    <row r="966" spans="1:29" x14ac:dyDescent="0.3">
      <c r="A966" s="128"/>
      <c r="B966" s="128"/>
      <c r="C966" s="128"/>
      <c r="D966" s="128"/>
      <c r="E966" s="128"/>
      <c r="F966" s="128"/>
      <c r="G966" s="128"/>
      <c r="H966" s="128"/>
      <c r="I966" s="128"/>
      <c r="J966" s="128"/>
      <c r="K966" s="128"/>
      <c r="L966" s="128"/>
      <c r="M966" s="128"/>
      <c r="N966" s="128"/>
      <c r="O966" s="128"/>
      <c r="P966" s="128"/>
      <c r="Q966" s="128"/>
      <c r="R966" s="128"/>
      <c r="S966" s="128"/>
      <c r="T966" s="128"/>
      <c r="U966" s="128"/>
      <c r="V966" s="128"/>
      <c r="W966" s="128"/>
      <c r="X966" s="128"/>
      <c r="Y966" s="128"/>
      <c r="Z966" s="128"/>
      <c r="AA966" s="128"/>
      <c r="AB966" s="128"/>
      <c r="AC966" s="128"/>
    </row>
    <row r="967" spans="1:29" x14ac:dyDescent="0.3">
      <c r="A967" s="128"/>
      <c r="B967" s="128"/>
      <c r="C967" s="128"/>
      <c r="D967" s="128"/>
      <c r="E967" s="128"/>
      <c r="F967" s="128"/>
      <c r="G967" s="128"/>
      <c r="H967" s="128"/>
      <c r="I967" s="128"/>
      <c r="J967" s="128"/>
      <c r="K967" s="128"/>
      <c r="L967" s="128"/>
      <c r="M967" s="128"/>
      <c r="N967" s="128"/>
      <c r="O967" s="128"/>
      <c r="P967" s="128"/>
      <c r="Q967" s="128"/>
      <c r="R967" s="128"/>
      <c r="S967" s="128"/>
      <c r="T967" s="128"/>
      <c r="U967" s="128"/>
      <c r="V967" s="128"/>
      <c r="W967" s="128"/>
      <c r="X967" s="128"/>
      <c r="Y967" s="128"/>
      <c r="Z967" s="128"/>
      <c r="AA967" s="128"/>
      <c r="AB967" s="128"/>
      <c r="AC967" s="128"/>
    </row>
    <row r="968" spans="1:29" x14ac:dyDescent="0.3">
      <c r="A968" s="128"/>
      <c r="B968" s="128"/>
      <c r="C968" s="128"/>
      <c r="D968" s="128"/>
      <c r="E968" s="128"/>
      <c r="F968" s="128"/>
      <c r="G968" s="128"/>
      <c r="H968" s="128"/>
      <c r="I968" s="128"/>
      <c r="J968" s="128"/>
      <c r="K968" s="128"/>
      <c r="L968" s="128"/>
      <c r="M968" s="128"/>
      <c r="N968" s="128"/>
      <c r="O968" s="128"/>
      <c r="P968" s="128"/>
      <c r="Q968" s="128"/>
      <c r="R968" s="128"/>
      <c r="S968" s="128"/>
      <c r="T968" s="128"/>
      <c r="U968" s="128"/>
      <c r="V968" s="128"/>
      <c r="W968" s="128"/>
      <c r="X968" s="128"/>
      <c r="Y968" s="128"/>
      <c r="Z968" s="128"/>
      <c r="AA968" s="128"/>
      <c r="AB968" s="128"/>
      <c r="AC968" s="128"/>
    </row>
    <row r="969" spans="1:29" x14ac:dyDescent="0.3">
      <c r="A969" s="128"/>
      <c r="B969" s="128"/>
      <c r="C969" s="128"/>
      <c r="D969" s="128"/>
      <c r="E969" s="128"/>
      <c r="F969" s="128"/>
      <c r="G969" s="128"/>
      <c r="H969" s="128"/>
      <c r="I969" s="128"/>
      <c r="J969" s="128"/>
      <c r="K969" s="128"/>
      <c r="L969" s="128"/>
      <c r="M969" s="128"/>
      <c r="N969" s="128"/>
      <c r="O969" s="128"/>
      <c r="P969" s="128"/>
      <c r="Q969" s="128"/>
      <c r="R969" s="128"/>
      <c r="S969" s="128"/>
      <c r="T969" s="128"/>
      <c r="U969" s="128"/>
      <c r="V969" s="128"/>
      <c r="W969" s="128"/>
      <c r="X969" s="128"/>
      <c r="Y969" s="128"/>
      <c r="Z969" s="128"/>
      <c r="AA969" s="128"/>
      <c r="AB969" s="128"/>
      <c r="AC969" s="128"/>
    </row>
    <row r="970" spans="1:29" x14ac:dyDescent="0.3">
      <c r="A970" s="128"/>
      <c r="B970" s="128"/>
      <c r="C970" s="128"/>
      <c r="D970" s="128"/>
      <c r="E970" s="128"/>
      <c r="F970" s="128"/>
      <c r="G970" s="128"/>
      <c r="H970" s="128"/>
      <c r="I970" s="128"/>
      <c r="J970" s="128"/>
      <c r="K970" s="128"/>
      <c r="L970" s="128"/>
      <c r="M970" s="128"/>
      <c r="N970" s="128"/>
      <c r="O970" s="128"/>
      <c r="P970" s="128"/>
      <c r="Q970" s="128"/>
      <c r="R970" s="128"/>
      <c r="S970" s="128"/>
      <c r="T970" s="128"/>
      <c r="U970" s="128"/>
      <c r="V970" s="128"/>
      <c r="W970" s="128"/>
      <c r="X970" s="128"/>
      <c r="Y970" s="128"/>
      <c r="Z970" s="128"/>
      <c r="AA970" s="128"/>
      <c r="AB970" s="128"/>
      <c r="AC970" s="128"/>
    </row>
    <row r="971" spans="1:29" x14ac:dyDescent="0.3">
      <c r="A971" s="128"/>
      <c r="B971" s="128"/>
      <c r="C971" s="128"/>
      <c r="D971" s="128"/>
      <c r="E971" s="128"/>
      <c r="F971" s="128"/>
      <c r="G971" s="128"/>
      <c r="H971" s="128"/>
      <c r="I971" s="128"/>
      <c r="J971" s="128"/>
      <c r="K971" s="128"/>
      <c r="L971" s="128"/>
      <c r="M971" s="128"/>
      <c r="N971" s="128"/>
      <c r="O971" s="128"/>
      <c r="P971" s="128"/>
      <c r="Q971" s="128"/>
      <c r="R971" s="128"/>
      <c r="S971" s="128"/>
      <c r="T971" s="128"/>
      <c r="U971" s="128"/>
      <c r="V971" s="128"/>
      <c r="W971" s="128"/>
      <c r="X971" s="128"/>
      <c r="Y971" s="128"/>
      <c r="Z971" s="128"/>
      <c r="AA971" s="128"/>
      <c r="AB971" s="128"/>
      <c r="AC971" s="128"/>
    </row>
    <row r="972" spans="1:29" x14ac:dyDescent="0.3">
      <c r="A972" s="128"/>
      <c r="B972" s="128"/>
      <c r="C972" s="128"/>
      <c r="D972" s="128"/>
      <c r="E972" s="128"/>
      <c r="F972" s="128"/>
      <c r="G972" s="128"/>
      <c r="H972" s="128"/>
      <c r="I972" s="128"/>
      <c r="J972" s="128"/>
      <c r="K972" s="128"/>
      <c r="L972" s="128"/>
      <c r="M972" s="128"/>
      <c r="N972" s="128"/>
      <c r="O972" s="128"/>
      <c r="P972" s="128"/>
      <c r="Q972" s="128"/>
      <c r="R972" s="128"/>
      <c r="S972" s="128"/>
      <c r="T972" s="128"/>
      <c r="U972" s="128"/>
      <c r="V972" s="128"/>
      <c r="W972" s="128"/>
      <c r="X972" s="128"/>
      <c r="Y972" s="128"/>
      <c r="Z972" s="128"/>
      <c r="AA972" s="128"/>
      <c r="AB972" s="128"/>
      <c r="AC972" s="128"/>
    </row>
    <row r="973" spans="1:29" x14ac:dyDescent="0.3">
      <c r="A973" s="128"/>
      <c r="B973" s="128"/>
      <c r="C973" s="128"/>
      <c r="D973" s="128"/>
      <c r="E973" s="128"/>
      <c r="F973" s="128"/>
      <c r="G973" s="128"/>
      <c r="H973" s="128"/>
      <c r="I973" s="128"/>
      <c r="J973" s="128"/>
      <c r="K973" s="128"/>
      <c r="L973" s="128"/>
      <c r="M973" s="128"/>
      <c r="N973" s="128"/>
      <c r="O973" s="128"/>
      <c r="P973" s="128"/>
      <c r="Q973" s="128"/>
      <c r="R973" s="128"/>
      <c r="S973" s="128"/>
      <c r="T973" s="128"/>
      <c r="U973" s="128"/>
      <c r="V973" s="128"/>
      <c r="W973" s="128"/>
      <c r="X973" s="128"/>
      <c r="Y973" s="128"/>
      <c r="Z973" s="128"/>
      <c r="AA973" s="128"/>
      <c r="AB973" s="128"/>
      <c r="AC973" s="128"/>
    </row>
    <row r="974" spans="1:29" x14ac:dyDescent="0.3">
      <c r="A974" s="128"/>
      <c r="B974" s="128"/>
      <c r="C974" s="128"/>
      <c r="D974" s="128"/>
      <c r="E974" s="128"/>
      <c r="F974" s="128"/>
      <c r="G974" s="128"/>
      <c r="H974" s="128"/>
      <c r="I974" s="128"/>
      <c r="J974" s="128"/>
      <c r="K974" s="128"/>
      <c r="L974" s="128"/>
      <c r="M974" s="128"/>
      <c r="N974" s="128"/>
      <c r="O974" s="128"/>
      <c r="P974" s="128"/>
      <c r="Q974" s="128"/>
      <c r="R974" s="128"/>
      <c r="S974" s="128"/>
      <c r="T974" s="128"/>
      <c r="U974" s="128"/>
      <c r="V974" s="128"/>
      <c r="W974" s="128"/>
      <c r="X974" s="128"/>
      <c r="Y974" s="128"/>
      <c r="Z974" s="128"/>
      <c r="AA974" s="128"/>
      <c r="AB974" s="128"/>
      <c r="AC974" s="128"/>
    </row>
    <row r="975" spans="1:29" x14ac:dyDescent="0.3">
      <c r="A975" s="128"/>
      <c r="B975" s="128"/>
      <c r="C975" s="128"/>
      <c r="D975" s="128"/>
      <c r="E975" s="128"/>
      <c r="F975" s="128"/>
      <c r="G975" s="128"/>
      <c r="H975" s="128"/>
      <c r="I975" s="128"/>
      <c r="J975" s="128"/>
      <c r="K975" s="128"/>
      <c r="L975" s="128"/>
      <c r="M975" s="128"/>
      <c r="N975" s="128"/>
      <c r="O975" s="128"/>
      <c r="P975" s="128"/>
      <c r="Q975" s="128"/>
      <c r="R975" s="128"/>
      <c r="S975" s="128"/>
      <c r="T975" s="128"/>
      <c r="U975" s="128"/>
      <c r="V975" s="128"/>
      <c r="W975" s="128"/>
      <c r="X975" s="128"/>
      <c r="Y975" s="128"/>
      <c r="Z975" s="128"/>
      <c r="AA975" s="128"/>
      <c r="AB975" s="128"/>
      <c r="AC975" s="128"/>
    </row>
    <row r="976" spans="1:29" x14ac:dyDescent="0.3">
      <c r="A976" s="128"/>
      <c r="B976" s="128"/>
      <c r="C976" s="128"/>
      <c r="D976" s="128"/>
      <c r="E976" s="128"/>
      <c r="F976" s="128"/>
      <c r="G976" s="128"/>
      <c r="H976" s="128"/>
      <c r="I976" s="128"/>
      <c r="J976" s="128"/>
      <c r="K976" s="128"/>
      <c r="L976" s="128"/>
      <c r="M976" s="128"/>
      <c r="N976" s="128"/>
      <c r="O976" s="128"/>
      <c r="P976" s="128"/>
      <c r="Q976" s="128"/>
      <c r="R976" s="128"/>
      <c r="S976" s="128"/>
      <c r="T976" s="128"/>
      <c r="U976" s="128"/>
      <c r="V976" s="128"/>
      <c r="W976" s="128"/>
      <c r="X976" s="128"/>
      <c r="Y976" s="128"/>
      <c r="Z976" s="128"/>
      <c r="AA976" s="128"/>
      <c r="AB976" s="128"/>
      <c r="AC976" s="128"/>
    </row>
    <row r="977" spans="1:29" x14ac:dyDescent="0.3">
      <c r="A977" s="128"/>
      <c r="B977" s="128"/>
      <c r="C977" s="128"/>
      <c r="D977" s="128"/>
      <c r="E977" s="128"/>
      <c r="F977" s="128"/>
      <c r="G977" s="128"/>
      <c r="H977" s="128"/>
      <c r="I977" s="128"/>
      <c r="J977" s="128"/>
      <c r="K977" s="128"/>
      <c r="L977" s="128"/>
      <c r="M977" s="128"/>
      <c r="N977" s="128"/>
      <c r="O977" s="128"/>
      <c r="P977" s="128"/>
      <c r="Q977" s="128"/>
      <c r="R977" s="128"/>
      <c r="S977" s="128"/>
      <c r="T977" s="128"/>
      <c r="U977" s="128"/>
      <c r="V977" s="128"/>
      <c r="W977" s="128"/>
      <c r="X977" s="128"/>
      <c r="Y977" s="128"/>
      <c r="Z977" s="128"/>
      <c r="AA977" s="128"/>
      <c r="AB977" s="128"/>
      <c r="AC977" s="128"/>
    </row>
    <row r="978" spans="1:29" x14ac:dyDescent="0.3">
      <c r="A978" s="128"/>
      <c r="B978" s="128"/>
      <c r="C978" s="128"/>
      <c r="D978" s="128"/>
      <c r="E978" s="128"/>
      <c r="F978" s="128"/>
      <c r="G978" s="128"/>
      <c r="H978" s="128"/>
      <c r="I978" s="128"/>
      <c r="J978" s="128"/>
      <c r="K978" s="128"/>
      <c r="L978" s="128"/>
      <c r="M978" s="128"/>
      <c r="N978" s="128"/>
      <c r="O978" s="128"/>
      <c r="P978" s="128"/>
      <c r="Q978" s="128"/>
      <c r="R978" s="128"/>
      <c r="S978" s="128"/>
      <c r="T978" s="128"/>
      <c r="U978" s="128"/>
      <c r="V978" s="128"/>
      <c r="W978" s="128"/>
      <c r="X978" s="128"/>
      <c r="Y978" s="128"/>
      <c r="Z978" s="128"/>
      <c r="AA978" s="128"/>
      <c r="AB978" s="128"/>
      <c r="AC978" s="128"/>
    </row>
    <row r="979" spans="1:29" x14ac:dyDescent="0.3">
      <c r="A979" s="128"/>
      <c r="B979" s="128"/>
      <c r="C979" s="128"/>
      <c r="D979" s="128"/>
      <c r="E979" s="128"/>
      <c r="F979" s="128"/>
      <c r="G979" s="128"/>
      <c r="H979" s="128"/>
      <c r="I979" s="128"/>
      <c r="J979" s="128"/>
      <c r="K979" s="128"/>
      <c r="L979" s="128"/>
      <c r="M979" s="128"/>
      <c r="N979" s="128"/>
      <c r="O979" s="128"/>
      <c r="P979" s="128"/>
      <c r="Q979" s="128"/>
      <c r="R979" s="128"/>
      <c r="S979" s="128"/>
      <c r="T979" s="128"/>
      <c r="U979" s="128"/>
      <c r="V979" s="128"/>
      <c r="W979" s="128"/>
      <c r="X979" s="128"/>
      <c r="Y979" s="128"/>
      <c r="Z979" s="128"/>
      <c r="AA979" s="128"/>
      <c r="AB979" s="128"/>
      <c r="AC979" s="128"/>
    </row>
    <row r="980" spans="1:29" x14ac:dyDescent="0.3">
      <c r="A980" s="128"/>
      <c r="B980" s="128"/>
      <c r="C980" s="128"/>
      <c r="D980" s="128"/>
      <c r="E980" s="128"/>
      <c r="F980" s="128"/>
      <c r="G980" s="128"/>
      <c r="H980" s="128"/>
      <c r="I980" s="128"/>
      <c r="J980" s="128"/>
      <c r="K980" s="128"/>
      <c r="L980" s="128"/>
      <c r="M980" s="128"/>
      <c r="N980" s="128"/>
      <c r="O980" s="128"/>
      <c r="P980" s="128"/>
      <c r="Q980" s="128"/>
      <c r="R980" s="128"/>
      <c r="S980" s="128"/>
      <c r="T980" s="128"/>
      <c r="U980" s="128"/>
      <c r="V980" s="128"/>
      <c r="W980" s="128"/>
      <c r="X980" s="128"/>
      <c r="Y980" s="128"/>
      <c r="Z980" s="128"/>
      <c r="AA980" s="128"/>
      <c r="AB980" s="128"/>
      <c r="AC980" s="128"/>
    </row>
    <row r="981" spans="1:29" x14ac:dyDescent="0.3">
      <c r="A981" s="128"/>
      <c r="B981" s="128"/>
      <c r="C981" s="128"/>
      <c r="D981" s="128"/>
      <c r="E981" s="128"/>
      <c r="F981" s="128"/>
      <c r="G981" s="128"/>
      <c r="H981" s="128"/>
      <c r="I981" s="128"/>
      <c r="J981" s="128"/>
      <c r="K981" s="128"/>
      <c r="L981" s="128"/>
      <c r="M981" s="128"/>
      <c r="N981" s="128"/>
      <c r="O981" s="128"/>
      <c r="P981" s="128"/>
      <c r="Q981" s="128"/>
      <c r="R981" s="128"/>
      <c r="S981" s="128"/>
      <c r="T981" s="128"/>
      <c r="U981" s="128"/>
      <c r="V981" s="128"/>
      <c r="W981" s="128"/>
      <c r="X981" s="128"/>
      <c r="Y981" s="128"/>
      <c r="Z981" s="128"/>
      <c r="AA981" s="128"/>
      <c r="AB981" s="128"/>
      <c r="AC981" s="128"/>
    </row>
    <row r="982" spans="1:29" x14ac:dyDescent="0.3">
      <c r="A982" s="128"/>
      <c r="B982" s="128"/>
      <c r="C982" s="128"/>
      <c r="D982" s="128"/>
      <c r="E982" s="128"/>
      <c r="F982" s="128"/>
      <c r="G982" s="128"/>
      <c r="H982" s="128"/>
      <c r="I982" s="128"/>
      <c r="J982" s="128"/>
      <c r="K982" s="128"/>
      <c r="L982" s="128"/>
      <c r="M982" s="128"/>
      <c r="N982" s="128"/>
      <c r="O982" s="128"/>
      <c r="P982" s="128"/>
      <c r="Q982" s="128"/>
      <c r="R982" s="128"/>
      <c r="S982" s="128"/>
      <c r="T982" s="128"/>
      <c r="U982" s="128"/>
      <c r="V982" s="128"/>
      <c r="W982" s="128"/>
      <c r="X982" s="128"/>
      <c r="Y982" s="128"/>
      <c r="Z982" s="128"/>
      <c r="AA982" s="128"/>
      <c r="AB982" s="128"/>
      <c r="AC982" s="128"/>
    </row>
    <row r="983" spans="1:29" x14ac:dyDescent="0.3">
      <c r="A983" s="128"/>
      <c r="B983" s="128"/>
      <c r="C983" s="128"/>
      <c r="D983" s="128"/>
      <c r="E983" s="128"/>
      <c r="F983" s="128"/>
      <c r="G983" s="128"/>
      <c r="H983" s="128"/>
      <c r="I983" s="128"/>
      <c r="J983" s="128"/>
      <c r="K983" s="128"/>
      <c r="L983" s="128"/>
      <c r="M983" s="128"/>
      <c r="N983" s="128"/>
      <c r="O983" s="128"/>
      <c r="P983" s="128"/>
      <c r="Q983" s="128"/>
      <c r="R983" s="128"/>
      <c r="S983" s="128"/>
      <c r="T983" s="128"/>
      <c r="U983" s="128"/>
      <c r="V983" s="128"/>
      <c r="W983" s="128"/>
      <c r="X983" s="128"/>
      <c r="Y983" s="128"/>
      <c r="Z983" s="128"/>
      <c r="AA983" s="128"/>
      <c r="AB983" s="128"/>
      <c r="AC983" s="128"/>
    </row>
    <row r="984" spans="1:29" x14ac:dyDescent="0.3">
      <c r="A984" s="128"/>
      <c r="B984" s="128"/>
      <c r="C984" s="128"/>
      <c r="D984" s="128"/>
      <c r="E984" s="128"/>
      <c r="F984" s="128"/>
      <c r="G984" s="128"/>
      <c r="H984" s="128"/>
      <c r="I984" s="128"/>
      <c r="J984" s="128"/>
      <c r="K984" s="128"/>
      <c r="L984" s="128"/>
      <c r="M984" s="128"/>
      <c r="N984" s="128"/>
      <c r="O984" s="128"/>
      <c r="P984" s="128"/>
      <c r="Q984" s="128"/>
      <c r="R984" s="128"/>
      <c r="S984" s="128"/>
      <c r="T984" s="128"/>
      <c r="U984" s="128"/>
      <c r="V984" s="128"/>
      <c r="W984" s="128"/>
      <c r="X984" s="128"/>
      <c r="Y984" s="128"/>
      <c r="Z984" s="128"/>
      <c r="AA984" s="128"/>
      <c r="AB984" s="128"/>
      <c r="AC984" s="128"/>
    </row>
    <row r="985" spans="1:29" x14ac:dyDescent="0.3">
      <c r="A985" s="128"/>
      <c r="B985" s="128"/>
      <c r="C985" s="128"/>
      <c r="D985" s="128"/>
      <c r="E985" s="128"/>
      <c r="F985" s="128"/>
      <c r="G985" s="128"/>
      <c r="H985" s="128"/>
      <c r="I985" s="128"/>
      <c r="J985" s="128"/>
      <c r="K985" s="128"/>
      <c r="L985" s="128"/>
      <c r="M985" s="128"/>
      <c r="N985" s="128"/>
      <c r="O985" s="128"/>
      <c r="P985" s="128"/>
      <c r="Q985" s="128"/>
      <c r="R985" s="128"/>
      <c r="S985" s="128"/>
      <c r="T985" s="128"/>
      <c r="U985" s="128"/>
      <c r="V985" s="128"/>
      <c r="W985" s="128"/>
      <c r="X985" s="128"/>
      <c r="Y985" s="128"/>
      <c r="Z985" s="128"/>
      <c r="AA985" s="128"/>
      <c r="AB985" s="128"/>
      <c r="AC985" s="128"/>
    </row>
    <row r="986" spans="1:29" x14ac:dyDescent="0.3">
      <c r="A986" s="128"/>
      <c r="B986" s="128"/>
      <c r="C986" s="128"/>
      <c r="D986" s="128"/>
      <c r="E986" s="128"/>
      <c r="F986" s="128"/>
      <c r="G986" s="128"/>
      <c r="H986" s="128"/>
      <c r="I986" s="128"/>
      <c r="J986" s="128"/>
      <c r="K986" s="128"/>
      <c r="L986" s="128"/>
      <c r="M986" s="128"/>
      <c r="N986" s="128"/>
      <c r="O986" s="128"/>
      <c r="P986" s="128"/>
      <c r="Q986" s="128"/>
      <c r="R986" s="128"/>
      <c r="S986" s="128"/>
      <c r="T986" s="128"/>
      <c r="U986" s="128"/>
      <c r="V986" s="128"/>
      <c r="W986" s="128"/>
      <c r="X986" s="128"/>
      <c r="Y986" s="128"/>
      <c r="Z986" s="128"/>
      <c r="AA986" s="128"/>
      <c r="AB986" s="128"/>
      <c r="AC986" s="128"/>
    </row>
    <row r="987" spans="1:29" x14ac:dyDescent="0.3">
      <c r="A987" s="128"/>
      <c r="B987" s="128"/>
      <c r="C987" s="128"/>
      <c r="D987" s="128"/>
      <c r="E987" s="128"/>
      <c r="F987" s="128"/>
      <c r="G987" s="128"/>
      <c r="H987" s="128"/>
      <c r="I987" s="128"/>
      <c r="J987" s="128"/>
      <c r="K987" s="128"/>
      <c r="L987" s="128"/>
      <c r="M987" s="128"/>
      <c r="N987" s="128"/>
      <c r="O987" s="128"/>
      <c r="P987" s="128"/>
      <c r="Q987" s="128"/>
      <c r="R987" s="128"/>
      <c r="S987" s="128"/>
      <c r="T987" s="128"/>
      <c r="U987" s="128"/>
      <c r="V987" s="128"/>
      <c r="W987" s="128"/>
      <c r="X987" s="128"/>
      <c r="Y987" s="128"/>
      <c r="Z987" s="128"/>
      <c r="AA987" s="128"/>
      <c r="AB987" s="128"/>
      <c r="AC987" s="128"/>
    </row>
    <row r="988" spans="1:29" x14ac:dyDescent="0.3">
      <c r="A988" s="128"/>
      <c r="B988" s="128"/>
      <c r="C988" s="128"/>
      <c r="D988" s="128"/>
      <c r="E988" s="128"/>
      <c r="F988" s="128"/>
      <c r="G988" s="128"/>
      <c r="H988" s="128"/>
      <c r="I988" s="128"/>
      <c r="J988" s="128"/>
      <c r="K988" s="128"/>
      <c r="L988" s="128"/>
      <c r="M988" s="128"/>
      <c r="N988" s="128"/>
      <c r="O988" s="128"/>
      <c r="P988" s="128"/>
      <c r="Q988" s="128"/>
      <c r="R988" s="128"/>
      <c r="S988" s="128"/>
      <c r="T988" s="128"/>
      <c r="U988" s="128"/>
      <c r="V988" s="128"/>
      <c r="W988" s="128"/>
      <c r="X988" s="128"/>
      <c r="Y988" s="128"/>
      <c r="Z988" s="128"/>
      <c r="AA988" s="128"/>
      <c r="AB988" s="128"/>
      <c r="AC988" s="128"/>
    </row>
    <row r="989" spans="1:29" x14ac:dyDescent="0.3">
      <c r="A989" s="128"/>
      <c r="B989" s="128"/>
      <c r="C989" s="128"/>
      <c r="D989" s="128"/>
      <c r="E989" s="128"/>
      <c r="F989" s="128"/>
      <c r="G989" s="128"/>
      <c r="H989" s="128"/>
      <c r="I989" s="128"/>
      <c r="J989" s="128"/>
      <c r="K989" s="128"/>
      <c r="L989" s="128"/>
      <c r="M989" s="128"/>
      <c r="N989" s="128"/>
      <c r="O989" s="128"/>
      <c r="P989" s="128"/>
      <c r="Q989" s="128"/>
      <c r="R989" s="128"/>
      <c r="S989" s="128"/>
      <c r="T989" s="128"/>
      <c r="U989" s="128"/>
      <c r="V989" s="128"/>
      <c r="W989" s="128"/>
      <c r="X989" s="128"/>
      <c r="Y989" s="128"/>
      <c r="Z989" s="128"/>
      <c r="AA989" s="128"/>
      <c r="AB989" s="128"/>
      <c r="AC989" s="128"/>
    </row>
    <row r="990" spans="1:29" x14ac:dyDescent="0.3">
      <c r="A990" s="128"/>
      <c r="B990" s="128"/>
      <c r="C990" s="128"/>
      <c r="D990" s="128"/>
      <c r="E990" s="128"/>
      <c r="F990" s="128"/>
      <c r="G990" s="128"/>
      <c r="H990" s="128"/>
      <c r="I990" s="128"/>
      <c r="J990" s="128"/>
      <c r="K990" s="128"/>
      <c r="L990" s="128"/>
      <c r="M990" s="128"/>
      <c r="N990" s="128"/>
      <c r="O990" s="128"/>
      <c r="P990" s="128"/>
      <c r="Q990" s="128"/>
      <c r="R990" s="128"/>
      <c r="S990" s="128"/>
      <c r="T990" s="128"/>
      <c r="U990" s="128"/>
      <c r="V990" s="128"/>
      <c r="W990" s="128"/>
      <c r="X990" s="128"/>
      <c r="Y990" s="128"/>
      <c r="Z990" s="128"/>
      <c r="AA990" s="128"/>
      <c r="AB990" s="128"/>
      <c r="AC990" s="128"/>
    </row>
    <row r="991" spans="1:29" x14ac:dyDescent="0.3">
      <c r="A991" s="128"/>
      <c r="B991" s="128"/>
      <c r="C991" s="128"/>
      <c r="D991" s="128"/>
      <c r="E991" s="128"/>
      <c r="F991" s="128"/>
      <c r="G991" s="128"/>
      <c r="H991" s="128"/>
      <c r="I991" s="128"/>
      <c r="J991" s="128"/>
      <c r="K991" s="128"/>
      <c r="L991" s="128"/>
      <c r="M991" s="128"/>
      <c r="N991" s="128"/>
      <c r="O991" s="128"/>
      <c r="P991" s="128"/>
      <c r="Q991" s="128"/>
      <c r="R991" s="128"/>
      <c r="S991" s="128"/>
      <c r="T991" s="128"/>
      <c r="U991" s="128"/>
      <c r="V991" s="128"/>
      <c r="W991" s="128"/>
      <c r="X991" s="128"/>
      <c r="Y991" s="128"/>
      <c r="Z991" s="128"/>
      <c r="AA991" s="128"/>
      <c r="AB991" s="128"/>
      <c r="AC991" s="128"/>
    </row>
    <row r="992" spans="1:29" x14ac:dyDescent="0.3">
      <c r="A992" s="128"/>
      <c r="B992" s="128"/>
      <c r="C992" s="128"/>
      <c r="D992" s="128"/>
      <c r="E992" s="128"/>
      <c r="F992" s="128"/>
      <c r="G992" s="128"/>
      <c r="H992" s="128"/>
      <c r="I992" s="128"/>
      <c r="J992" s="128"/>
      <c r="K992" s="128"/>
      <c r="L992" s="128"/>
      <c r="M992" s="128"/>
      <c r="N992" s="128"/>
      <c r="O992" s="128"/>
      <c r="P992" s="128"/>
      <c r="Q992" s="128"/>
      <c r="R992" s="128"/>
      <c r="S992" s="128"/>
      <c r="T992" s="128"/>
      <c r="U992" s="128"/>
      <c r="V992" s="128"/>
      <c r="W992" s="128"/>
      <c r="X992" s="128"/>
      <c r="Y992" s="128"/>
      <c r="Z992" s="128"/>
      <c r="AA992" s="128"/>
      <c r="AB992" s="128"/>
      <c r="AC992" s="128"/>
    </row>
    <row r="993" spans="1:29" x14ac:dyDescent="0.3">
      <c r="A993" s="128"/>
      <c r="B993" s="128"/>
      <c r="C993" s="128"/>
      <c r="D993" s="128"/>
      <c r="E993" s="128"/>
      <c r="F993" s="128"/>
      <c r="G993" s="128"/>
      <c r="H993" s="128"/>
      <c r="I993" s="128"/>
      <c r="J993" s="128"/>
      <c r="K993" s="128"/>
      <c r="L993" s="128"/>
      <c r="M993" s="128"/>
      <c r="N993" s="128"/>
      <c r="O993" s="128"/>
      <c r="P993" s="128"/>
      <c r="Q993" s="128"/>
      <c r="R993" s="128"/>
      <c r="S993" s="128"/>
      <c r="T993" s="128"/>
      <c r="U993" s="128"/>
      <c r="V993" s="128"/>
      <c r="W993" s="128"/>
      <c r="X993" s="128"/>
      <c r="Y993" s="128"/>
      <c r="Z993" s="128"/>
      <c r="AA993" s="128"/>
      <c r="AB993" s="128"/>
      <c r="AC993" s="128"/>
    </row>
    <row r="994" spans="1:29" x14ac:dyDescent="0.3">
      <c r="A994" s="128"/>
      <c r="B994" s="128"/>
      <c r="C994" s="128"/>
      <c r="D994" s="128"/>
      <c r="E994" s="128"/>
      <c r="F994" s="128"/>
      <c r="G994" s="128"/>
      <c r="H994" s="128"/>
      <c r="I994" s="128"/>
      <c r="J994" s="128"/>
      <c r="K994" s="128"/>
      <c r="L994" s="128"/>
      <c r="M994" s="128"/>
      <c r="N994" s="128"/>
      <c r="O994" s="128"/>
      <c r="P994" s="128"/>
      <c r="Q994" s="128"/>
      <c r="R994" s="128"/>
      <c r="S994" s="128"/>
      <c r="T994" s="128"/>
      <c r="U994" s="128"/>
      <c r="V994" s="128"/>
      <c r="W994" s="128"/>
      <c r="X994" s="128"/>
      <c r="Y994" s="128"/>
      <c r="Z994" s="128"/>
      <c r="AA994" s="128"/>
      <c r="AB994" s="128"/>
      <c r="AC994" s="128"/>
    </row>
    <row r="995" spans="1:29" x14ac:dyDescent="0.3">
      <c r="A995" s="128"/>
      <c r="B995" s="128"/>
      <c r="C995" s="128"/>
      <c r="D995" s="128"/>
      <c r="E995" s="128"/>
      <c r="F995" s="128"/>
      <c r="G995" s="128"/>
      <c r="H995" s="128"/>
      <c r="I995" s="128"/>
      <c r="J995" s="128"/>
      <c r="K995" s="128"/>
      <c r="L995" s="128"/>
      <c r="M995" s="128"/>
      <c r="N995" s="128"/>
      <c r="O995" s="128"/>
      <c r="P995" s="128"/>
      <c r="Q995" s="128"/>
      <c r="R995" s="128"/>
      <c r="S995" s="128"/>
      <c r="T995" s="128"/>
      <c r="U995" s="128"/>
      <c r="V995" s="128"/>
      <c r="W995" s="128"/>
      <c r="X995" s="128"/>
      <c r="Y995" s="128"/>
      <c r="Z995" s="128"/>
      <c r="AA995" s="128"/>
      <c r="AB995" s="128"/>
      <c r="AC995" s="128"/>
    </row>
    <row r="996" spans="1:29" x14ac:dyDescent="0.3">
      <c r="A996" s="128"/>
      <c r="B996" s="128"/>
      <c r="C996" s="128"/>
      <c r="D996" s="128"/>
      <c r="E996" s="128"/>
      <c r="F996" s="128"/>
      <c r="G996" s="128"/>
      <c r="H996" s="128"/>
      <c r="I996" s="128"/>
      <c r="J996" s="128"/>
      <c r="K996" s="128"/>
      <c r="L996" s="128"/>
      <c r="M996" s="128"/>
      <c r="N996" s="128"/>
      <c r="O996" s="128"/>
      <c r="P996" s="128"/>
      <c r="Q996" s="128"/>
      <c r="R996" s="128"/>
      <c r="S996" s="128"/>
      <c r="T996" s="128"/>
      <c r="U996" s="128"/>
      <c r="V996" s="128"/>
      <c r="W996" s="128"/>
      <c r="X996" s="128"/>
      <c r="Y996" s="128"/>
      <c r="Z996" s="128"/>
      <c r="AA996" s="128"/>
      <c r="AB996" s="128"/>
      <c r="AC996" s="128"/>
    </row>
    <row r="997" spans="1:29" x14ac:dyDescent="0.3">
      <c r="A997" s="128"/>
      <c r="B997" s="128"/>
      <c r="C997" s="128"/>
      <c r="D997" s="128"/>
      <c r="E997" s="128"/>
      <c r="F997" s="128"/>
      <c r="G997" s="128"/>
      <c r="H997" s="128"/>
      <c r="I997" s="128"/>
      <c r="J997" s="128"/>
      <c r="K997" s="128"/>
      <c r="L997" s="128"/>
      <c r="M997" s="128"/>
      <c r="N997" s="128"/>
      <c r="O997" s="128"/>
      <c r="P997" s="128"/>
      <c r="Q997" s="128"/>
      <c r="R997" s="128"/>
      <c r="S997" s="128"/>
      <c r="T997" s="128"/>
      <c r="U997" s="128"/>
      <c r="V997" s="128"/>
      <c r="W997" s="128"/>
      <c r="X997" s="128"/>
      <c r="Y997" s="128"/>
      <c r="Z997" s="128"/>
      <c r="AA997" s="128"/>
      <c r="AB997" s="128"/>
      <c r="AC997" s="128"/>
    </row>
    <row r="998" spans="1:29" x14ac:dyDescent="0.3">
      <c r="A998" s="128"/>
      <c r="B998" s="128"/>
      <c r="C998" s="128"/>
      <c r="D998" s="128"/>
      <c r="E998" s="128"/>
      <c r="F998" s="128"/>
      <c r="G998" s="128"/>
      <c r="H998" s="128"/>
      <c r="I998" s="128"/>
      <c r="J998" s="128"/>
      <c r="K998" s="128"/>
      <c r="L998" s="128"/>
      <c r="M998" s="128"/>
      <c r="N998" s="128"/>
      <c r="O998" s="128"/>
      <c r="P998" s="128"/>
      <c r="Q998" s="128"/>
      <c r="R998" s="128"/>
      <c r="S998" s="128"/>
      <c r="T998" s="128"/>
      <c r="U998" s="128"/>
      <c r="V998" s="128"/>
      <c r="W998" s="128"/>
      <c r="X998" s="128"/>
      <c r="Y998" s="128"/>
      <c r="Z998" s="128"/>
      <c r="AA998" s="128"/>
      <c r="AB998" s="128"/>
      <c r="AC998" s="128"/>
    </row>
    <row r="999" spans="1:29" x14ac:dyDescent="0.3">
      <c r="A999" s="128"/>
      <c r="B999" s="128"/>
      <c r="C999" s="128"/>
      <c r="D999" s="128"/>
      <c r="E999" s="128"/>
      <c r="F999" s="128"/>
      <c r="G999" s="128"/>
      <c r="H999" s="128"/>
      <c r="I999" s="128"/>
      <c r="J999" s="128"/>
      <c r="K999" s="128"/>
      <c r="L999" s="128"/>
      <c r="M999" s="128"/>
      <c r="N999" s="128"/>
      <c r="O999" s="128"/>
      <c r="P999" s="128"/>
      <c r="Q999" s="128"/>
      <c r="R999" s="128"/>
      <c r="S999" s="128"/>
      <c r="T999" s="128"/>
      <c r="U999" s="128"/>
      <c r="V999" s="128"/>
      <c r="W999" s="128"/>
      <c r="X999" s="128"/>
      <c r="Y999" s="128"/>
      <c r="Z999" s="128"/>
      <c r="AA999" s="128"/>
      <c r="AB999" s="128"/>
      <c r="AC999" s="128"/>
    </row>
    <row r="1000" spans="1:29" x14ac:dyDescent="0.3">
      <c r="A1000" s="128"/>
      <c r="B1000" s="128"/>
      <c r="C1000" s="128"/>
      <c r="D1000" s="128"/>
      <c r="E1000" s="128"/>
      <c r="F1000" s="128"/>
      <c r="G1000" s="128"/>
      <c r="H1000" s="128"/>
      <c r="I1000" s="128"/>
      <c r="J1000" s="128"/>
      <c r="K1000" s="128"/>
      <c r="L1000" s="128"/>
      <c r="M1000" s="128"/>
      <c r="N1000" s="128"/>
      <c r="O1000" s="128"/>
      <c r="P1000" s="128"/>
      <c r="Q1000" s="128"/>
      <c r="R1000" s="128"/>
      <c r="S1000" s="128"/>
      <c r="T1000" s="128"/>
      <c r="U1000" s="128"/>
      <c r="V1000" s="128"/>
      <c r="W1000" s="128"/>
      <c r="X1000" s="128"/>
      <c r="Y1000" s="128"/>
      <c r="Z1000" s="128"/>
      <c r="AA1000" s="128"/>
      <c r="AB1000" s="128"/>
      <c r="AC1000" s="128"/>
    </row>
    <row r="1001" spans="1:29" x14ac:dyDescent="0.3">
      <c r="A1001" s="128"/>
      <c r="B1001" s="128"/>
      <c r="C1001" s="128"/>
      <c r="D1001" s="128"/>
      <c r="E1001" s="128"/>
      <c r="F1001" s="128"/>
      <c r="G1001" s="128"/>
      <c r="H1001" s="128"/>
      <c r="I1001" s="128"/>
      <c r="J1001" s="128"/>
      <c r="K1001" s="128"/>
      <c r="L1001" s="128"/>
      <c r="M1001" s="128"/>
      <c r="N1001" s="128"/>
      <c r="O1001" s="128"/>
      <c r="P1001" s="128"/>
      <c r="Q1001" s="128"/>
      <c r="R1001" s="128"/>
      <c r="S1001" s="128"/>
      <c r="T1001" s="128"/>
      <c r="U1001" s="128"/>
      <c r="V1001" s="128"/>
      <c r="W1001" s="128"/>
      <c r="X1001" s="128"/>
      <c r="Y1001" s="128"/>
      <c r="Z1001" s="128"/>
      <c r="AA1001" s="128"/>
      <c r="AB1001" s="128"/>
      <c r="AC1001" s="128"/>
    </row>
    <row r="1002" spans="1:29" x14ac:dyDescent="0.3">
      <c r="A1002" s="128"/>
      <c r="B1002" s="128"/>
      <c r="C1002" s="128"/>
      <c r="D1002" s="128"/>
      <c r="E1002" s="128"/>
      <c r="F1002" s="128"/>
      <c r="G1002" s="128"/>
      <c r="H1002" s="128"/>
      <c r="I1002" s="128"/>
      <c r="J1002" s="128"/>
      <c r="K1002" s="128"/>
      <c r="L1002" s="128"/>
      <c r="M1002" s="128"/>
      <c r="N1002" s="128"/>
      <c r="O1002" s="128"/>
      <c r="P1002" s="128"/>
      <c r="Q1002" s="128"/>
      <c r="R1002" s="128"/>
      <c r="S1002" s="128"/>
      <c r="T1002" s="128"/>
      <c r="U1002" s="128"/>
      <c r="V1002" s="128"/>
      <c r="W1002" s="128"/>
      <c r="X1002" s="128"/>
      <c r="Y1002" s="128"/>
      <c r="Z1002" s="128"/>
      <c r="AA1002" s="128"/>
      <c r="AB1002" s="128"/>
      <c r="AC1002" s="128"/>
    </row>
    <row r="1003" spans="1:29" x14ac:dyDescent="0.3">
      <c r="A1003" s="128"/>
      <c r="B1003" s="128"/>
      <c r="C1003" s="128"/>
      <c r="D1003" s="128"/>
      <c r="E1003" s="128"/>
      <c r="F1003" s="128"/>
      <c r="G1003" s="128"/>
      <c r="H1003" s="128"/>
      <c r="I1003" s="128"/>
      <c r="J1003" s="128"/>
      <c r="K1003" s="128"/>
      <c r="L1003" s="128"/>
      <c r="M1003" s="128"/>
      <c r="N1003" s="128"/>
      <c r="O1003" s="128"/>
      <c r="P1003" s="128"/>
      <c r="Q1003" s="128"/>
      <c r="R1003" s="128"/>
      <c r="S1003" s="128"/>
      <c r="T1003" s="128"/>
      <c r="U1003" s="128"/>
      <c r="V1003" s="128"/>
      <c r="W1003" s="128"/>
      <c r="X1003" s="128"/>
      <c r="Y1003" s="128"/>
      <c r="Z1003" s="128"/>
      <c r="AA1003" s="128"/>
      <c r="AB1003" s="128"/>
      <c r="AC1003" s="128"/>
    </row>
    <row r="1004" spans="1:29" x14ac:dyDescent="0.3">
      <c r="A1004" s="128"/>
      <c r="B1004" s="128"/>
      <c r="C1004" s="128"/>
      <c r="D1004" s="128"/>
      <c r="E1004" s="128"/>
      <c r="F1004" s="128"/>
      <c r="G1004" s="128"/>
      <c r="H1004" s="128"/>
      <c r="I1004" s="128"/>
      <c r="J1004" s="128"/>
      <c r="K1004" s="128"/>
      <c r="L1004" s="128"/>
      <c r="M1004" s="128"/>
      <c r="N1004" s="128"/>
      <c r="O1004" s="128"/>
      <c r="P1004" s="128"/>
      <c r="Q1004" s="128"/>
      <c r="R1004" s="128"/>
      <c r="S1004" s="128"/>
      <c r="T1004" s="128"/>
      <c r="U1004" s="128"/>
      <c r="V1004" s="128"/>
      <c r="W1004" s="128"/>
      <c r="X1004" s="128"/>
      <c r="Y1004" s="128"/>
      <c r="Z1004" s="128"/>
      <c r="AA1004" s="128"/>
      <c r="AB1004" s="128"/>
      <c r="AC1004" s="128"/>
    </row>
    <row r="1005" spans="1:29" x14ac:dyDescent="0.3">
      <c r="A1005" s="128"/>
      <c r="B1005" s="128"/>
      <c r="C1005" s="128"/>
      <c r="D1005" s="128"/>
      <c r="E1005" s="128"/>
      <c r="F1005" s="128"/>
      <c r="G1005" s="128"/>
      <c r="H1005" s="128"/>
      <c r="I1005" s="128"/>
      <c r="J1005" s="128"/>
      <c r="K1005" s="128"/>
      <c r="L1005" s="128"/>
      <c r="M1005" s="128"/>
      <c r="N1005" s="128"/>
      <c r="O1005" s="128"/>
      <c r="P1005" s="128"/>
      <c r="Q1005" s="128"/>
      <c r="R1005" s="128"/>
      <c r="S1005" s="128"/>
      <c r="T1005" s="128"/>
      <c r="U1005" s="128"/>
      <c r="V1005" s="128"/>
      <c r="W1005" s="128"/>
      <c r="X1005" s="128"/>
      <c r="Y1005" s="128"/>
      <c r="Z1005" s="128"/>
      <c r="AA1005" s="128"/>
      <c r="AB1005" s="128"/>
      <c r="AC1005" s="128"/>
    </row>
    <row r="1006" spans="1:29" x14ac:dyDescent="0.3">
      <c r="A1006" s="128"/>
      <c r="B1006" s="128"/>
      <c r="C1006" s="128"/>
      <c r="D1006" s="128"/>
      <c r="E1006" s="128"/>
      <c r="F1006" s="128"/>
      <c r="G1006" s="128"/>
      <c r="H1006" s="128"/>
      <c r="I1006" s="128"/>
      <c r="J1006" s="128"/>
      <c r="K1006" s="128"/>
      <c r="L1006" s="128"/>
      <c r="M1006" s="128"/>
      <c r="N1006" s="128"/>
      <c r="O1006" s="128"/>
      <c r="P1006" s="128"/>
      <c r="Q1006" s="128"/>
      <c r="R1006" s="128"/>
      <c r="S1006" s="128"/>
      <c r="T1006" s="128"/>
      <c r="U1006" s="128"/>
      <c r="V1006" s="128"/>
      <c r="W1006" s="128"/>
      <c r="X1006" s="128"/>
      <c r="Y1006" s="128"/>
      <c r="Z1006" s="128"/>
      <c r="AA1006" s="128"/>
      <c r="AB1006" s="128"/>
      <c r="AC1006" s="128"/>
    </row>
    <row r="1007" spans="1:29" x14ac:dyDescent="0.3">
      <c r="A1007" s="128"/>
      <c r="B1007" s="128"/>
      <c r="C1007" s="128"/>
      <c r="D1007" s="128"/>
      <c r="E1007" s="128"/>
      <c r="F1007" s="128"/>
      <c r="G1007" s="128"/>
      <c r="H1007" s="128"/>
      <c r="I1007" s="128"/>
      <c r="J1007" s="128"/>
      <c r="K1007" s="128"/>
      <c r="L1007" s="128"/>
      <c r="M1007" s="128"/>
      <c r="N1007" s="128"/>
      <c r="O1007" s="128"/>
      <c r="P1007" s="128"/>
      <c r="Q1007" s="128"/>
      <c r="R1007" s="128"/>
      <c r="S1007" s="128"/>
      <c r="T1007" s="128"/>
      <c r="U1007" s="128"/>
      <c r="V1007" s="128"/>
      <c r="W1007" s="128"/>
      <c r="X1007" s="128"/>
      <c r="Y1007" s="128"/>
      <c r="Z1007" s="128"/>
      <c r="AA1007" s="128"/>
      <c r="AB1007" s="128"/>
      <c r="AC1007" s="128"/>
    </row>
    <row r="1008" spans="1:29" x14ac:dyDescent="0.3">
      <c r="A1008" s="128"/>
      <c r="B1008" s="128"/>
      <c r="C1008" s="128"/>
      <c r="D1008" s="128"/>
      <c r="E1008" s="128"/>
      <c r="F1008" s="128"/>
      <c r="G1008" s="128"/>
      <c r="H1008" s="128"/>
      <c r="I1008" s="128"/>
      <c r="J1008" s="128"/>
      <c r="K1008" s="128"/>
      <c r="L1008" s="128"/>
      <c r="M1008" s="128"/>
      <c r="N1008" s="128"/>
      <c r="O1008" s="128"/>
      <c r="P1008" s="128"/>
      <c r="Q1008" s="128"/>
      <c r="R1008" s="128"/>
      <c r="S1008" s="128"/>
      <c r="T1008" s="128"/>
      <c r="U1008" s="128"/>
      <c r="V1008" s="128"/>
      <c r="W1008" s="128"/>
      <c r="X1008" s="128"/>
      <c r="Y1008" s="128"/>
      <c r="Z1008" s="128"/>
      <c r="AA1008" s="128"/>
      <c r="AB1008" s="128"/>
      <c r="AC1008" s="128"/>
    </row>
    <row r="1009" spans="1:29" x14ac:dyDescent="0.3">
      <c r="A1009" s="128"/>
      <c r="B1009" s="128"/>
      <c r="C1009" s="128"/>
      <c r="D1009" s="128"/>
      <c r="E1009" s="128"/>
      <c r="F1009" s="128"/>
      <c r="G1009" s="128"/>
      <c r="H1009" s="128"/>
      <c r="I1009" s="128"/>
      <c r="J1009" s="128"/>
      <c r="K1009" s="128"/>
      <c r="L1009" s="128"/>
      <c r="M1009" s="128"/>
      <c r="N1009" s="128"/>
      <c r="O1009" s="128"/>
      <c r="P1009" s="128"/>
      <c r="Q1009" s="128"/>
      <c r="R1009" s="128"/>
      <c r="S1009" s="128"/>
      <c r="T1009" s="128"/>
      <c r="U1009" s="128"/>
      <c r="V1009" s="128"/>
      <c r="W1009" s="128"/>
      <c r="X1009" s="128"/>
      <c r="Y1009" s="128"/>
      <c r="Z1009" s="128"/>
      <c r="AA1009" s="128"/>
      <c r="AB1009" s="128"/>
      <c r="AC1009" s="128"/>
    </row>
    <row r="1010" spans="1:29" x14ac:dyDescent="0.3">
      <c r="A1010" s="128"/>
      <c r="B1010" s="128"/>
      <c r="C1010" s="128"/>
      <c r="D1010" s="128"/>
      <c r="E1010" s="128"/>
      <c r="F1010" s="128"/>
      <c r="G1010" s="128"/>
      <c r="H1010" s="128"/>
      <c r="I1010" s="128"/>
      <c r="J1010" s="128"/>
      <c r="K1010" s="128"/>
      <c r="L1010" s="128"/>
      <c r="M1010" s="128"/>
      <c r="N1010" s="128"/>
      <c r="O1010" s="128"/>
      <c r="P1010" s="128"/>
      <c r="Q1010" s="128"/>
      <c r="R1010" s="128"/>
      <c r="S1010" s="128"/>
      <c r="T1010" s="128"/>
      <c r="U1010" s="128"/>
      <c r="V1010" s="128"/>
      <c r="W1010" s="128"/>
      <c r="X1010" s="128"/>
      <c r="Y1010" s="128"/>
      <c r="Z1010" s="128"/>
      <c r="AA1010" s="128"/>
      <c r="AB1010" s="128"/>
      <c r="AC1010" s="128"/>
    </row>
    <row r="1011" spans="1:29" x14ac:dyDescent="0.3">
      <c r="A1011" s="128"/>
      <c r="B1011" s="128"/>
      <c r="C1011" s="128"/>
      <c r="D1011" s="128"/>
      <c r="E1011" s="128"/>
      <c r="F1011" s="128"/>
      <c r="G1011" s="128"/>
      <c r="H1011" s="128"/>
      <c r="I1011" s="128"/>
      <c r="J1011" s="128"/>
      <c r="K1011" s="128"/>
      <c r="L1011" s="128"/>
      <c r="M1011" s="128"/>
      <c r="N1011" s="128"/>
      <c r="O1011" s="128"/>
      <c r="P1011" s="128"/>
      <c r="Q1011" s="128"/>
      <c r="R1011" s="128"/>
      <c r="S1011" s="128"/>
      <c r="T1011" s="128"/>
      <c r="U1011" s="128"/>
      <c r="V1011" s="128"/>
      <c r="W1011" s="128"/>
      <c r="X1011" s="128"/>
      <c r="Y1011" s="128"/>
      <c r="Z1011" s="128"/>
      <c r="AA1011" s="128"/>
      <c r="AB1011" s="128"/>
      <c r="AC1011" s="128"/>
    </row>
    <row r="1012" spans="1:29" x14ac:dyDescent="0.3">
      <c r="A1012" s="128"/>
      <c r="B1012" s="128"/>
      <c r="C1012" s="128"/>
      <c r="D1012" s="128"/>
      <c r="E1012" s="128"/>
      <c r="F1012" s="128"/>
      <c r="G1012" s="128"/>
      <c r="H1012" s="128"/>
      <c r="I1012" s="128"/>
      <c r="J1012" s="128"/>
      <c r="K1012" s="128"/>
      <c r="L1012" s="128"/>
      <c r="M1012" s="128"/>
      <c r="N1012" s="128"/>
      <c r="O1012" s="128"/>
      <c r="P1012" s="128"/>
      <c r="Q1012" s="128"/>
      <c r="R1012" s="128"/>
      <c r="S1012" s="128"/>
      <c r="T1012" s="128"/>
      <c r="U1012" s="128"/>
      <c r="V1012" s="128"/>
      <c r="W1012" s="128"/>
      <c r="X1012" s="128"/>
      <c r="Y1012" s="128"/>
      <c r="Z1012" s="128"/>
      <c r="AA1012" s="128"/>
      <c r="AB1012" s="128"/>
      <c r="AC1012" s="128"/>
    </row>
    <row r="1013" spans="1:29" x14ac:dyDescent="0.3">
      <c r="A1013" s="128"/>
      <c r="B1013" s="128"/>
      <c r="C1013" s="128"/>
      <c r="D1013" s="128"/>
      <c r="E1013" s="128"/>
      <c r="F1013" s="128"/>
      <c r="G1013" s="128"/>
      <c r="H1013" s="128"/>
      <c r="I1013" s="128"/>
      <c r="J1013" s="128"/>
      <c r="K1013" s="128"/>
      <c r="L1013" s="128"/>
      <c r="M1013" s="128"/>
      <c r="N1013" s="128"/>
      <c r="O1013" s="128"/>
      <c r="P1013" s="128"/>
      <c r="Q1013" s="128"/>
      <c r="R1013" s="128"/>
      <c r="S1013" s="128"/>
      <c r="T1013" s="128"/>
      <c r="U1013" s="128"/>
      <c r="V1013" s="128"/>
      <c r="W1013" s="128"/>
      <c r="X1013" s="128"/>
      <c r="Y1013" s="128"/>
      <c r="Z1013" s="128"/>
      <c r="AA1013" s="128"/>
      <c r="AB1013" s="128"/>
      <c r="AC1013" s="128"/>
    </row>
    <row r="1014" spans="1:29" x14ac:dyDescent="0.3">
      <c r="A1014" s="128"/>
      <c r="B1014" s="128"/>
      <c r="C1014" s="128"/>
      <c r="D1014" s="128"/>
      <c r="E1014" s="128"/>
      <c r="F1014" s="128"/>
      <c r="G1014" s="128"/>
      <c r="H1014" s="128"/>
      <c r="I1014" s="128"/>
      <c r="J1014" s="128"/>
      <c r="K1014" s="128"/>
      <c r="L1014" s="128"/>
      <c r="M1014" s="128"/>
      <c r="N1014" s="128"/>
      <c r="O1014" s="128"/>
      <c r="P1014" s="128"/>
      <c r="Q1014" s="128"/>
      <c r="R1014" s="128"/>
      <c r="S1014" s="128"/>
      <c r="T1014" s="128"/>
      <c r="U1014" s="128"/>
      <c r="V1014" s="128"/>
      <c r="W1014" s="128"/>
      <c r="X1014" s="128"/>
      <c r="Y1014" s="128"/>
      <c r="Z1014" s="128"/>
      <c r="AA1014" s="128"/>
      <c r="AB1014" s="128"/>
      <c r="AC1014" s="128"/>
    </row>
    <row r="1015" spans="1:29" x14ac:dyDescent="0.3">
      <c r="A1015" s="128"/>
      <c r="B1015" s="128"/>
      <c r="C1015" s="128"/>
      <c r="D1015" s="128"/>
      <c r="E1015" s="128"/>
      <c r="F1015" s="128"/>
      <c r="G1015" s="128"/>
      <c r="H1015" s="128"/>
      <c r="I1015" s="128"/>
      <c r="J1015" s="128"/>
      <c r="K1015" s="128"/>
      <c r="L1015" s="128"/>
      <c r="M1015" s="128"/>
      <c r="N1015" s="128"/>
      <c r="O1015" s="128"/>
      <c r="P1015" s="128"/>
      <c r="Q1015" s="128"/>
      <c r="R1015" s="128"/>
      <c r="S1015" s="128"/>
      <c r="T1015" s="128"/>
      <c r="U1015" s="128"/>
      <c r="V1015" s="128"/>
      <c r="W1015" s="128"/>
      <c r="X1015" s="128"/>
      <c r="Y1015" s="128"/>
      <c r="Z1015" s="128"/>
      <c r="AA1015" s="128"/>
      <c r="AB1015" s="128"/>
      <c r="AC1015" s="128"/>
    </row>
    <row r="1016" spans="1:29" x14ac:dyDescent="0.3">
      <c r="A1016" s="128"/>
      <c r="B1016" s="128"/>
      <c r="C1016" s="128"/>
      <c r="D1016" s="128"/>
      <c r="E1016" s="128"/>
      <c r="F1016" s="128"/>
      <c r="G1016" s="128"/>
      <c r="H1016" s="128"/>
      <c r="I1016" s="128"/>
      <c r="J1016" s="128"/>
      <c r="K1016" s="128"/>
      <c r="L1016" s="128"/>
      <c r="M1016" s="128"/>
      <c r="N1016" s="128"/>
      <c r="O1016" s="128"/>
      <c r="P1016" s="128"/>
      <c r="Q1016" s="128"/>
      <c r="R1016" s="128"/>
      <c r="S1016" s="128"/>
      <c r="T1016" s="128"/>
      <c r="U1016" s="128"/>
      <c r="V1016" s="128"/>
      <c r="W1016" s="128"/>
      <c r="X1016" s="128"/>
      <c r="Y1016" s="128"/>
      <c r="Z1016" s="128"/>
      <c r="AA1016" s="128"/>
      <c r="AB1016" s="128"/>
      <c r="AC1016" s="128"/>
    </row>
    <row r="1017" spans="1:29" x14ac:dyDescent="0.3">
      <c r="A1017" s="128"/>
      <c r="B1017" s="128"/>
      <c r="C1017" s="128"/>
      <c r="D1017" s="128"/>
      <c r="E1017" s="128"/>
      <c r="F1017" s="128"/>
      <c r="G1017" s="128"/>
      <c r="H1017" s="128"/>
      <c r="I1017" s="128"/>
      <c r="J1017" s="128"/>
      <c r="K1017" s="128"/>
      <c r="L1017" s="128"/>
      <c r="M1017" s="128"/>
      <c r="N1017" s="128"/>
      <c r="O1017" s="128"/>
      <c r="P1017" s="128"/>
      <c r="Q1017" s="128"/>
      <c r="R1017" s="128"/>
      <c r="S1017" s="128"/>
      <c r="T1017" s="128"/>
      <c r="U1017" s="128"/>
      <c r="V1017" s="128"/>
      <c r="W1017" s="128"/>
      <c r="X1017" s="128"/>
      <c r="Y1017" s="128"/>
      <c r="Z1017" s="128"/>
      <c r="AA1017" s="128"/>
      <c r="AB1017" s="128"/>
      <c r="AC1017" s="128"/>
    </row>
    <row r="1018" spans="1:29" x14ac:dyDescent="0.3">
      <c r="A1018" s="128"/>
      <c r="B1018" s="128"/>
      <c r="C1018" s="128"/>
      <c r="D1018" s="128"/>
      <c r="E1018" s="128"/>
      <c r="F1018" s="128"/>
      <c r="G1018" s="128"/>
      <c r="H1018" s="128"/>
      <c r="I1018" s="128"/>
      <c r="J1018" s="128"/>
      <c r="K1018" s="128"/>
      <c r="L1018" s="128"/>
      <c r="M1018" s="128"/>
      <c r="N1018" s="128"/>
      <c r="O1018" s="128"/>
      <c r="P1018" s="128"/>
      <c r="Q1018" s="128"/>
      <c r="R1018" s="128"/>
      <c r="S1018" s="128"/>
      <c r="T1018" s="128"/>
      <c r="U1018" s="128"/>
      <c r="V1018" s="128"/>
      <c r="W1018" s="128"/>
      <c r="X1018" s="128"/>
      <c r="Y1018" s="128"/>
      <c r="Z1018" s="128"/>
      <c r="AA1018" s="128"/>
      <c r="AB1018" s="128"/>
      <c r="AC1018" s="128"/>
    </row>
    <row r="1019" spans="1:29" x14ac:dyDescent="0.3">
      <c r="A1019" s="128"/>
      <c r="B1019" s="128"/>
      <c r="C1019" s="128"/>
      <c r="D1019" s="128"/>
      <c r="E1019" s="128"/>
      <c r="F1019" s="128"/>
      <c r="G1019" s="128"/>
      <c r="H1019" s="128"/>
      <c r="I1019" s="128"/>
      <c r="J1019" s="128"/>
      <c r="K1019" s="128"/>
      <c r="L1019" s="128"/>
      <c r="M1019" s="128"/>
      <c r="N1019" s="128"/>
      <c r="O1019" s="128"/>
      <c r="P1019" s="128"/>
      <c r="Q1019" s="128"/>
      <c r="R1019" s="128"/>
      <c r="S1019" s="128"/>
      <c r="T1019" s="128"/>
      <c r="U1019" s="128"/>
      <c r="V1019" s="128"/>
      <c r="W1019" s="128"/>
      <c r="X1019" s="128"/>
      <c r="Y1019" s="128"/>
      <c r="Z1019" s="128"/>
      <c r="AA1019" s="128"/>
      <c r="AB1019" s="128"/>
      <c r="AC1019" s="128"/>
    </row>
    <row r="1020" spans="1:29" x14ac:dyDescent="0.3">
      <c r="A1020" s="128"/>
      <c r="B1020" s="128"/>
      <c r="C1020" s="128"/>
      <c r="D1020" s="128"/>
      <c r="E1020" s="128"/>
      <c r="F1020" s="128"/>
      <c r="G1020" s="128"/>
      <c r="H1020" s="128"/>
      <c r="I1020" s="128"/>
      <c r="J1020" s="128"/>
      <c r="K1020" s="128"/>
      <c r="L1020" s="128"/>
      <c r="M1020" s="128"/>
      <c r="N1020" s="128"/>
      <c r="O1020" s="128"/>
      <c r="P1020" s="128"/>
      <c r="Q1020" s="128"/>
      <c r="R1020" s="128"/>
      <c r="S1020" s="128"/>
      <c r="T1020" s="128"/>
      <c r="U1020" s="128"/>
      <c r="V1020" s="128"/>
      <c r="W1020" s="128"/>
      <c r="X1020" s="128"/>
      <c r="Y1020" s="128"/>
      <c r="Z1020" s="128"/>
      <c r="AA1020" s="128"/>
      <c r="AB1020" s="128"/>
      <c r="AC1020" s="128"/>
    </row>
    <row r="1021" spans="1:29" x14ac:dyDescent="0.3">
      <c r="A1021" s="128"/>
      <c r="B1021" s="128"/>
      <c r="C1021" s="128"/>
      <c r="D1021" s="128"/>
      <c r="E1021" s="128"/>
      <c r="F1021" s="128"/>
      <c r="G1021" s="128"/>
      <c r="H1021" s="128"/>
      <c r="I1021" s="128"/>
      <c r="J1021" s="128"/>
      <c r="K1021" s="128"/>
      <c r="L1021" s="128"/>
      <c r="M1021" s="128"/>
      <c r="N1021" s="128"/>
      <c r="O1021" s="128"/>
      <c r="P1021" s="128"/>
      <c r="Q1021" s="128"/>
      <c r="R1021" s="128"/>
      <c r="S1021" s="128"/>
      <c r="T1021" s="128"/>
      <c r="U1021" s="128"/>
      <c r="V1021" s="128"/>
      <c r="W1021" s="128"/>
      <c r="X1021" s="128"/>
      <c r="Y1021" s="128"/>
      <c r="Z1021" s="128"/>
      <c r="AA1021" s="128"/>
      <c r="AB1021" s="128"/>
      <c r="AC1021" s="128"/>
    </row>
    <row r="1022" spans="1:29" x14ac:dyDescent="0.3">
      <c r="A1022" s="128"/>
      <c r="B1022" s="128"/>
      <c r="C1022" s="128"/>
      <c r="D1022" s="128"/>
      <c r="E1022" s="128"/>
      <c r="F1022" s="128"/>
      <c r="G1022" s="128"/>
      <c r="H1022" s="128"/>
      <c r="I1022" s="128"/>
      <c r="J1022" s="128"/>
      <c r="K1022" s="128"/>
      <c r="L1022" s="128"/>
      <c r="M1022" s="128"/>
      <c r="N1022" s="128"/>
      <c r="O1022" s="128"/>
      <c r="P1022" s="128"/>
      <c r="Q1022" s="128"/>
      <c r="R1022" s="128"/>
      <c r="S1022" s="128"/>
      <c r="T1022" s="128"/>
      <c r="U1022" s="128"/>
      <c r="V1022" s="128"/>
      <c r="W1022" s="128"/>
      <c r="X1022" s="128"/>
      <c r="Y1022" s="128"/>
      <c r="Z1022" s="128"/>
      <c r="AA1022" s="128"/>
      <c r="AB1022" s="128"/>
      <c r="AC1022" s="128"/>
    </row>
    <row r="1023" spans="1:29" x14ac:dyDescent="0.3">
      <c r="A1023" s="128"/>
      <c r="B1023" s="128"/>
      <c r="C1023" s="128"/>
      <c r="D1023" s="128"/>
      <c r="E1023" s="128"/>
      <c r="F1023" s="128"/>
      <c r="G1023" s="128"/>
      <c r="H1023" s="128"/>
      <c r="I1023" s="128"/>
      <c r="J1023" s="128"/>
      <c r="K1023" s="128"/>
      <c r="L1023" s="128"/>
      <c r="M1023" s="128"/>
      <c r="N1023" s="128"/>
      <c r="O1023" s="128"/>
      <c r="P1023" s="128"/>
      <c r="Q1023" s="128"/>
      <c r="R1023" s="128"/>
      <c r="S1023" s="128"/>
      <c r="T1023" s="128"/>
      <c r="U1023" s="128"/>
      <c r="V1023" s="128"/>
      <c r="W1023" s="128"/>
      <c r="X1023" s="128"/>
      <c r="Y1023" s="128"/>
      <c r="Z1023" s="128"/>
      <c r="AA1023" s="128"/>
      <c r="AB1023" s="128"/>
      <c r="AC1023" s="128"/>
    </row>
    <row r="1024" spans="1:29" x14ac:dyDescent="0.3">
      <c r="A1024" s="128"/>
      <c r="B1024" s="128"/>
      <c r="C1024" s="128"/>
      <c r="D1024" s="128"/>
      <c r="E1024" s="128"/>
      <c r="F1024" s="128"/>
      <c r="G1024" s="128"/>
      <c r="H1024" s="128"/>
      <c r="I1024" s="128"/>
      <c r="J1024" s="128"/>
      <c r="K1024" s="128"/>
      <c r="L1024" s="128"/>
      <c r="M1024" s="128"/>
      <c r="N1024" s="128"/>
      <c r="O1024" s="128"/>
      <c r="P1024" s="128"/>
      <c r="Q1024" s="128"/>
      <c r="R1024" s="128"/>
      <c r="S1024" s="128"/>
      <c r="T1024" s="128"/>
      <c r="U1024" s="128"/>
      <c r="V1024" s="128"/>
      <c r="W1024" s="128"/>
      <c r="X1024" s="128"/>
      <c r="Y1024" s="128"/>
      <c r="Z1024" s="128"/>
      <c r="AA1024" s="128"/>
      <c r="AB1024" s="128"/>
      <c r="AC1024" s="128"/>
    </row>
    <row r="1025" spans="1:29" x14ac:dyDescent="0.3">
      <c r="A1025" s="128"/>
      <c r="B1025" s="128"/>
      <c r="C1025" s="128"/>
      <c r="D1025" s="128"/>
      <c r="E1025" s="128"/>
      <c r="F1025" s="128"/>
      <c r="G1025" s="128"/>
      <c r="H1025" s="128"/>
      <c r="I1025" s="128"/>
      <c r="J1025" s="128"/>
      <c r="K1025" s="128"/>
      <c r="L1025" s="128"/>
      <c r="M1025" s="128"/>
      <c r="N1025" s="128"/>
      <c r="O1025" s="128"/>
      <c r="P1025" s="128"/>
      <c r="Q1025" s="128"/>
      <c r="R1025" s="128"/>
      <c r="S1025" s="128"/>
      <c r="T1025" s="128"/>
      <c r="U1025" s="128"/>
      <c r="V1025" s="128"/>
      <c r="W1025" s="128"/>
      <c r="X1025" s="128"/>
      <c r="Y1025" s="128"/>
      <c r="Z1025" s="128"/>
      <c r="AA1025" s="128"/>
      <c r="AB1025" s="128"/>
      <c r="AC1025" s="128"/>
    </row>
    <row r="1026" spans="1:29" x14ac:dyDescent="0.3">
      <c r="A1026" s="128"/>
      <c r="B1026" s="128"/>
      <c r="C1026" s="128"/>
      <c r="D1026" s="128"/>
      <c r="E1026" s="128"/>
      <c r="F1026" s="128"/>
      <c r="G1026" s="128"/>
      <c r="H1026" s="128"/>
      <c r="I1026" s="128"/>
      <c r="J1026" s="128"/>
      <c r="K1026" s="128"/>
      <c r="L1026" s="128"/>
      <c r="M1026" s="128"/>
      <c r="N1026" s="128"/>
      <c r="O1026" s="128"/>
      <c r="P1026" s="128"/>
      <c r="Q1026" s="128"/>
      <c r="R1026" s="128"/>
      <c r="S1026" s="128"/>
      <c r="T1026" s="128"/>
      <c r="U1026" s="128"/>
      <c r="V1026" s="128"/>
      <c r="W1026" s="128"/>
      <c r="X1026" s="128"/>
      <c r="Y1026" s="128"/>
      <c r="Z1026" s="128"/>
      <c r="AA1026" s="128"/>
      <c r="AB1026" s="128"/>
      <c r="AC1026" s="128"/>
    </row>
    <row r="1027" spans="1:29" x14ac:dyDescent="0.3">
      <c r="A1027" s="128"/>
      <c r="B1027" s="128"/>
      <c r="C1027" s="128"/>
      <c r="D1027" s="128"/>
      <c r="E1027" s="128"/>
      <c r="F1027" s="128"/>
      <c r="G1027" s="128"/>
      <c r="H1027" s="128"/>
      <c r="I1027" s="128"/>
      <c r="J1027" s="128"/>
      <c r="K1027" s="128"/>
      <c r="L1027" s="128"/>
      <c r="M1027" s="128"/>
      <c r="N1027" s="128"/>
      <c r="O1027" s="128"/>
      <c r="P1027" s="128"/>
      <c r="Q1027" s="128"/>
      <c r="R1027" s="128"/>
      <c r="S1027" s="128"/>
      <c r="T1027" s="128"/>
      <c r="U1027" s="128"/>
      <c r="V1027" s="128"/>
      <c r="W1027" s="128"/>
      <c r="X1027" s="128"/>
      <c r="Y1027" s="128"/>
      <c r="Z1027" s="128"/>
      <c r="AA1027" s="128"/>
      <c r="AB1027" s="128"/>
      <c r="AC1027" s="128"/>
    </row>
    <row r="1028" spans="1:29" x14ac:dyDescent="0.3">
      <c r="A1028" s="128"/>
      <c r="B1028" s="128"/>
      <c r="C1028" s="128"/>
      <c r="D1028" s="128"/>
      <c r="E1028" s="128"/>
      <c r="F1028" s="128"/>
      <c r="G1028" s="128"/>
      <c r="H1028" s="128"/>
      <c r="I1028" s="128"/>
      <c r="J1028" s="128"/>
      <c r="K1028" s="128"/>
      <c r="L1028" s="128"/>
      <c r="M1028" s="128"/>
      <c r="N1028" s="128"/>
      <c r="O1028" s="128"/>
      <c r="P1028" s="128"/>
      <c r="Q1028" s="128"/>
      <c r="R1028" s="128"/>
      <c r="S1028" s="128"/>
      <c r="T1028" s="128"/>
      <c r="U1028" s="128"/>
      <c r="V1028" s="128"/>
      <c r="W1028" s="128"/>
      <c r="X1028" s="128"/>
      <c r="Y1028" s="128"/>
      <c r="Z1028" s="128"/>
      <c r="AA1028" s="128"/>
      <c r="AB1028" s="128"/>
      <c r="AC1028" s="128"/>
    </row>
    <row r="1029" spans="1:29" x14ac:dyDescent="0.3">
      <c r="A1029" s="128"/>
      <c r="B1029" s="128"/>
      <c r="C1029" s="128"/>
      <c r="D1029" s="128"/>
      <c r="E1029" s="128"/>
      <c r="F1029" s="128"/>
      <c r="G1029" s="128"/>
      <c r="H1029" s="128"/>
      <c r="I1029" s="128"/>
      <c r="J1029" s="128"/>
      <c r="K1029" s="128"/>
      <c r="L1029" s="128"/>
      <c r="M1029" s="128"/>
      <c r="N1029" s="128"/>
      <c r="O1029" s="128"/>
      <c r="P1029" s="128"/>
      <c r="Q1029" s="128"/>
      <c r="R1029" s="128"/>
      <c r="S1029" s="128"/>
      <c r="T1029" s="128"/>
      <c r="U1029" s="128"/>
      <c r="V1029" s="128"/>
      <c r="W1029" s="128"/>
      <c r="X1029" s="128"/>
      <c r="Y1029" s="128"/>
      <c r="Z1029" s="128"/>
      <c r="AA1029" s="128"/>
      <c r="AB1029" s="128"/>
      <c r="AC1029" s="128"/>
    </row>
    <row r="1030" spans="1:29" x14ac:dyDescent="0.3">
      <c r="A1030" s="128"/>
      <c r="B1030" s="128"/>
      <c r="C1030" s="128"/>
      <c r="D1030" s="128"/>
      <c r="E1030" s="128"/>
      <c r="F1030" s="128"/>
      <c r="G1030" s="128"/>
      <c r="H1030" s="128"/>
      <c r="I1030" s="128"/>
      <c r="J1030" s="128"/>
      <c r="K1030" s="128"/>
      <c r="L1030" s="128"/>
      <c r="M1030" s="128"/>
      <c r="N1030" s="128"/>
      <c r="O1030" s="128"/>
      <c r="P1030" s="128"/>
      <c r="Q1030" s="128"/>
      <c r="R1030" s="128"/>
      <c r="S1030" s="128"/>
      <c r="T1030" s="128"/>
      <c r="U1030" s="128"/>
      <c r="V1030" s="128"/>
      <c r="W1030" s="128"/>
      <c r="X1030" s="128"/>
      <c r="Y1030" s="128"/>
      <c r="Z1030" s="128"/>
      <c r="AA1030" s="128"/>
      <c r="AB1030" s="128"/>
      <c r="AC1030" s="128"/>
    </row>
    <row r="1031" spans="1:29" x14ac:dyDescent="0.3">
      <c r="A1031" s="128"/>
      <c r="B1031" s="128"/>
      <c r="C1031" s="128"/>
      <c r="D1031" s="128"/>
      <c r="E1031" s="128"/>
      <c r="F1031" s="128"/>
      <c r="G1031" s="128"/>
      <c r="H1031" s="128"/>
      <c r="I1031" s="128"/>
      <c r="J1031" s="128"/>
      <c r="K1031" s="128"/>
      <c r="L1031" s="128"/>
      <c r="M1031" s="128"/>
      <c r="N1031" s="128"/>
      <c r="O1031" s="128"/>
      <c r="P1031" s="128"/>
      <c r="Q1031" s="128"/>
      <c r="R1031" s="128"/>
      <c r="S1031" s="128"/>
      <c r="T1031" s="128"/>
      <c r="U1031" s="128"/>
      <c r="V1031" s="128"/>
      <c r="W1031" s="128"/>
      <c r="X1031" s="128"/>
      <c r="Y1031" s="128"/>
      <c r="Z1031" s="128"/>
      <c r="AA1031" s="128"/>
      <c r="AB1031" s="128"/>
      <c r="AC1031" s="128"/>
    </row>
    <row r="1032" spans="1:29" x14ac:dyDescent="0.3">
      <c r="A1032" s="128"/>
      <c r="B1032" s="128"/>
      <c r="C1032" s="128"/>
      <c r="D1032" s="128"/>
      <c r="E1032" s="128"/>
      <c r="F1032" s="128"/>
      <c r="G1032" s="128"/>
      <c r="H1032" s="128"/>
      <c r="I1032" s="128"/>
      <c r="J1032" s="128"/>
      <c r="K1032" s="128"/>
      <c r="L1032" s="128"/>
      <c r="M1032" s="128"/>
      <c r="N1032" s="128"/>
      <c r="O1032" s="128"/>
      <c r="P1032" s="128"/>
      <c r="Q1032" s="128"/>
      <c r="R1032" s="128"/>
      <c r="S1032" s="128"/>
      <c r="T1032" s="128"/>
      <c r="U1032" s="128"/>
      <c r="V1032" s="128"/>
      <c r="W1032" s="128"/>
      <c r="X1032" s="128"/>
      <c r="Y1032" s="128"/>
      <c r="Z1032" s="128"/>
      <c r="AA1032" s="128"/>
      <c r="AB1032" s="128"/>
      <c r="AC1032" s="128"/>
    </row>
    <row r="1033" spans="1:29" x14ac:dyDescent="0.3">
      <c r="A1033" s="128"/>
      <c r="B1033" s="128"/>
      <c r="C1033" s="128"/>
      <c r="D1033" s="128"/>
      <c r="E1033" s="128"/>
      <c r="F1033" s="128"/>
      <c r="G1033" s="128"/>
      <c r="H1033" s="128"/>
      <c r="I1033" s="128"/>
      <c r="J1033" s="128"/>
      <c r="K1033" s="128"/>
      <c r="L1033" s="128"/>
      <c r="M1033" s="128"/>
      <c r="N1033" s="128"/>
      <c r="O1033" s="128"/>
      <c r="P1033" s="128"/>
      <c r="Q1033" s="128"/>
      <c r="R1033" s="128"/>
      <c r="S1033" s="128"/>
      <c r="T1033" s="128"/>
      <c r="U1033" s="128"/>
      <c r="V1033" s="128"/>
      <c r="W1033" s="128"/>
      <c r="X1033" s="128"/>
      <c r="Y1033" s="128"/>
      <c r="Z1033" s="128"/>
      <c r="AA1033" s="128"/>
      <c r="AB1033" s="128"/>
      <c r="AC1033" s="128"/>
    </row>
    <row r="1034" spans="1:29" x14ac:dyDescent="0.3">
      <c r="A1034" s="128"/>
      <c r="B1034" s="128"/>
      <c r="C1034" s="128"/>
      <c r="D1034" s="128"/>
      <c r="E1034" s="128"/>
      <c r="F1034" s="128"/>
      <c r="G1034" s="128"/>
      <c r="H1034" s="128"/>
      <c r="I1034" s="128"/>
      <c r="J1034" s="128"/>
      <c r="K1034" s="128"/>
      <c r="L1034" s="128"/>
      <c r="M1034" s="128"/>
      <c r="N1034" s="128"/>
      <c r="O1034" s="128"/>
      <c r="P1034" s="128"/>
      <c r="Q1034" s="128"/>
      <c r="R1034" s="128"/>
      <c r="S1034" s="128"/>
      <c r="T1034" s="128"/>
      <c r="U1034" s="128"/>
      <c r="V1034" s="128"/>
      <c r="W1034" s="128"/>
      <c r="X1034" s="128"/>
      <c r="Y1034" s="128"/>
      <c r="Z1034" s="128"/>
      <c r="AA1034" s="128"/>
      <c r="AB1034" s="128"/>
      <c r="AC1034" s="128"/>
    </row>
    <row r="1035" spans="1:29" x14ac:dyDescent="0.3">
      <c r="A1035" s="128"/>
      <c r="B1035" s="128"/>
      <c r="C1035" s="128"/>
      <c r="D1035" s="128"/>
      <c r="E1035" s="128"/>
      <c r="F1035" s="128"/>
      <c r="G1035" s="128"/>
      <c r="H1035" s="128"/>
      <c r="I1035" s="128"/>
      <c r="J1035" s="128"/>
      <c r="K1035" s="128"/>
      <c r="L1035" s="128"/>
      <c r="M1035" s="128"/>
      <c r="N1035" s="128"/>
      <c r="O1035" s="128"/>
      <c r="P1035" s="128"/>
      <c r="Q1035" s="128"/>
      <c r="R1035" s="128"/>
      <c r="S1035" s="128"/>
      <c r="T1035" s="128"/>
      <c r="U1035" s="128"/>
      <c r="V1035" s="128"/>
      <c r="W1035" s="128"/>
      <c r="X1035" s="128"/>
      <c r="Y1035" s="128"/>
      <c r="Z1035" s="128"/>
      <c r="AA1035" s="128"/>
      <c r="AB1035" s="128"/>
      <c r="AC1035" s="128"/>
    </row>
    <row r="1036" spans="1:29" x14ac:dyDescent="0.3">
      <c r="A1036" s="128"/>
      <c r="B1036" s="128"/>
      <c r="C1036" s="128"/>
      <c r="D1036" s="128"/>
      <c r="E1036" s="128"/>
      <c r="F1036" s="128"/>
      <c r="G1036" s="128"/>
      <c r="H1036" s="128"/>
      <c r="I1036" s="128"/>
      <c r="J1036" s="128"/>
      <c r="K1036" s="128"/>
      <c r="L1036" s="128"/>
      <c r="M1036" s="128"/>
      <c r="N1036" s="128"/>
      <c r="O1036" s="128"/>
      <c r="P1036" s="128"/>
      <c r="Q1036" s="128"/>
      <c r="R1036" s="128"/>
      <c r="S1036" s="128"/>
      <c r="T1036" s="128"/>
      <c r="U1036" s="128"/>
      <c r="V1036" s="128"/>
      <c r="W1036" s="128"/>
      <c r="X1036" s="128"/>
      <c r="Y1036" s="128"/>
      <c r="Z1036" s="128"/>
      <c r="AA1036" s="128"/>
      <c r="AB1036" s="128"/>
      <c r="AC1036" s="128"/>
    </row>
    <row r="1037" spans="1:29" x14ac:dyDescent="0.3">
      <c r="A1037" s="128"/>
      <c r="B1037" s="128"/>
      <c r="C1037" s="128"/>
      <c r="D1037" s="128"/>
      <c r="E1037" s="128"/>
      <c r="F1037" s="128"/>
      <c r="G1037" s="128"/>
      <c r="H1037" s="128"/>
      <c r="I1037" s="128"/>
      <c r="J1037" s="128"/>
      <c r="K1037" s="128"/>
      <c r="L1037" s="128"/>
      <c r="M1037" s="128"/>
      <c r="N1037" s="128"/>
      <c r="O1037" s="128"/>
      <c r="P1037" s="128"/>
      <c r="Q1037" s="128"/>
      <c r="R1037" s="128"/>
      <c r="S1037" s="128"/>
      <c r="T1037" s="128"/>
      <c r="U1037" s="128"/>
      <c r="V1037" s="128"/>
      <c r="W1037" s="128"/>
      <c r="X1037" s="128"/>
      <c r="Y1037" s="128"/>
      <c r="Z1037" s="128"/>
      <c r="AA1037" s="128"/>
      <c r="AB1037" s="128"/>
      <c r="AC1037" s="128"/>
    </row>
    <row r="1038" spans="1:29" x14ac:dyDescent="0.3">
      <c r="A1038" s="128"/>
      <c r="B1038" s="128"/>
      <c r="C1038" s="128"/>
      <c r="D1038" s="128"/>
      <c r="E1038" s="128"/>
      <c r="F1038" s="128"/>
      <c r="G1038" s="128"/>
      <c r="H1038" s="128"/>
      <c r="I1038" s="128"/>
      <c r="J1038" s="128"/>
      <c r="K1038" s="128"/>
      <c r="L1038" s="128"/>
      <c r="M1038" s="128"/>
      <c r="N1038" s="128"/>
      <c r="O1038" s="128"/>
      <c r="P1038" s="128"/>
      <c r="Q1038" s="128"/>
      <c r="R1038" s="128"/>
      <c r="S1038" s="128"/>
      <c r="T1038" s="128"/>
      <c r="U1038" s="128"/>
      <c r="V1038" s="128"/>
      <c r="W1038" s="128"/>
      <c r="X1038" s="128"/>
      <c r="Y1038" s="128"/>
      <c r="Z1038" s="128"/>
      <c r="AA1038" s="128"/>
      <c r="AB1038" s="128"/>
      <c r="AC1038" s="128"/>
    </row>
    <row r="1039" spans="1:29" x14ac:dyDescent="0.3">
      <c r="A1039" s="128"/>
      <c r="B1039" s="128"/>
      <c r="C1039" s="128"/>
      <c r="D1039" s="128"/>
      <c r="E1039" s="128"/>
      <c r="F1039" s="128"/>
      <c r="G1039" s="128"/>
      <c r="H1039" s="128"/>
      <c r="I1039" s="128"/>
      <c r="J1039" s="128"/>
      <c r="K1039" s="128"/>
      <c r="L1039" s="128"/>
      <c r="M1039" s="128"/>
      <c r="N1039" s="128"/>
      <c r="O1039" s="128"/>
      <c r="P1039" s="128"/>
      <c r="Q1039" s="128"/>
      <c r="R1039" s="128"/>
      <c r="S1039" s="128"/>
      <c r="T1039" s="128"/>
      <c r="U1039" s="128"/>
      <c r="V1039" s="128"/>
      <c r="W1039" s="128"/>
      <c r="X1039" s="128"/>
      <c r="Y1039" s="128"/>
      <c r="Z1039" s="128"/>
      <c r="AA1039" s="128"/>
      <c r="AB1039" s="128"/>
      <c r="AC1039" s="128"/>
    </row>
    <row r="1040" spans="1:29" x14ac:dyDescent="0.3">
      <c r="A1040" s="128"/>
      <c r="B1040" s="128"/>
      <c r="C1040" s="128"/>
      <c r="D1040" s="128"/>
      <c r="E1040" s="128"/>
      <c r="F1040" s="128"/>
      <c r="G1040" s="128"/>
      <c r="H1040" s="128"/>
      <c r="I1040" s="128"/>
      <c r="J1040" s="128"/>
      <c r="K1040" s="128"/>
      <c r="L1040" s="128"/>
      <c r="M1040" s="128"/>
      <c r="N1040" s="128"/>
      <c r="O1040" s="128"/>
      <c r="P1040" s="128"/>
      <c r="Q1040" s="128"/>
      <c r="R1040" s="128"/>
      <c r="S1040" s="128"/>
      <c r="T1040" s="128"/>
      <c r="U1040" s="128"/>
      <c r="V1040" s="128"/>
      <c r="W1040" s="128"/>
      <c r="X1040" s="128"/>
      <c r="Y1040" s="128"/>
      <c r="Z1040" s="128"/>
      <c r="AA1040" s="128"/>
      <c r="AB1040" s="128"/>
      <c r="AC1040" s="128"/>
    </row>
    <row r="1041" spans="1:29" x14ac:dyDescent="0.3">
      <c r="A1041" s="128"/>
      <c r="B1041" s="128"/>
      <c r="C1041" s="128"/>
      <c r="D1041" s="128"/>
      <c r="E1041" s="128"/>
      <c r="F1041" s="128"/>
      <c r="G1041" s="128"/>
      <c r="H1041" s="128"/>
      <c r="I1041" s="128"/>
      <c r="J1041" s="128"/>
      <c r="K1041" s="128"/>
      <c r="L1041" s="128"/>
      <c r="M1041" s="128"/>
      <c r="N1041" s="128"/>
      <c r="O1041" s="128"/>
      <c r="P1041" s="128"/>
      <c r="Q1041" s="128"/>
      <c r="R1041" s="128"/>
      <c r="S1041" s="128"/>
      <c r="T1041" s="128"/>
      <c r="U1041" s="128"/>
      <c r="V1041" s="128"/>
      <c r="W1041" s="128"/>
      <c r="X1041" s="128"/>
      <c r="Y1041" s="128"/>
      <c r="Z1041" s="128"/>
      <c r="AA1041" s="128"/>
      <c r="AB1041" s="128"/>
      <c r="AC1041" s="128"/>
    </row>
    <row r="1042" spans="1:29" x14ac:dyDescent="0.3">
      <c r="A1042" s="128"/>
      <c r="B1042" s="128"/>
      <c r="C1042" s="128"/>
      <c r="D1042" s="128"/>
      <c r="E1042" s="128"/>
      <c r="F1042" s="128"/>
      <c r="G1042" s="128"/>
      <c r="H1042" s="128"/>
      <c r="I1042" s="128"/>
      <c r="J1042" s="128"/>
      <c r="K1042" s="128"/>
      <c r="L1042" s="128"/>
      <c r="M1042" s="128"/>
      <c r="N1042" s="128"/>
      <c r="O1042" s="128"/>
      <c r="P1042" s="128"/>
      <c r="Q1042" s="128"/>
      <c r="R1042" s="128"/>
      <c r="S1042" s="128"/>
      <c r="T1042" s="128"/>
      <c r="U1042" s="128"/>
      <c r="V1042" s="128"/>
      <c r="W1042" s="128"/>
      <c r="X1042" s="128"/>
      <c r="Y1042" s="128"/>
      <c r="Z1042" s="128"/>
      <c r="AA1042" s="128"/>
      <c r="AB1042" s="128"/>
      <c r="AC1042" s="128"/>
    </row>
    <row r="1043" spans="1:29" x14ac:dyDescent="0.3">
      <c r="A1043" s="128"/>
      <c r="B1043" s="128"/>
      <c r="C1043" s="128"/>
      <c r="D1043" s="128"/>
      <c r="E1043" s="128"/>
      <c r="F1043" s="128"/>
      <c r="G1043" s="128"/>
      <c r="H1043" s="128"/>
      <c r="I1043" s="128"/>
      <c r="J1043" s="128"/>
      <c r="K1043" s="128"/>
      <c r="L1043" s="128"/>
      <c r="M1043" s="128"/>
      <c r="N1043" s="128"/>
      <c r="O1043" s="128"/>
      <c r="P1043" s="128"/>
      <c r="Q1043" s="128"/>
      <c r="R1043" s="128"/>
      <c r="S1043" s="128"/>
      <c r="T1043" s="128"/>
      <c r="U1043" s="128"/>
      <c r="V1043" s="128"/>
      <c r="W1043" s="128"/>
      <c r="X1043" s="128"/>
      <c r="Y1043" s="128"/>
      <c r="Z1043" s="128"/>
      <c r="AA1043" s="128"/>
      <c r="AB1043" s="128"/>
      <c r="AC1043" s="128"/>
    </row>
    <row r="1044" spans="1:29" x14ac:dyDescent="0.3">
      <c r="A1044" s="128"/>
      <c r="B1044" s="128"/>
      <c r="C1044" s="128"/>
      <c r="D1044" s="128"/>
      <c r="E1044" s="128"/>
      <c r="F1044" s="128"/>
      <c r="G1044" s="128"/>
      <c r="H1044" s="128"/>
      <c r="I1044" s="128"/>
      <c r="J1044" s="128"/>
      <c r="K1044" s="128"/>
      <c r="L1044" s="128"/>
      <c r="M1044" s="128"/>
      <c r="N1044" s="128"/>
      <c r="O1044" s="128"/>
      <c r="P1044" s="128"/>
      <c r="Q1044" s="128"/>
      <c r="R1044" s="128"/>
      <c r="S1044" s="128"/>
      <c r="T1044" s="128"/>
      <c r="U1044" s="128"/>
      <c r="V1044" s="128"/>
      <c r="W1044" s="128"/>
      <c r="X1044" s="128"/>
      <c r="Y1044" s="128"/>
      <c r="Z1044" s="128"/>
      <c r="AA1044" s="128"/>
      <c r="AB1044" s="128"/>
      <c r="AC1044" s="128"/>
    </row>
    <row r="1045" spans="1:29" x14ac:dyDescent="0.3">
      <c r="A1045" s="128"/>
      <c r="B1045" s="128"/>
      <c r="C1045" s="128"/>
      <c r="D1045" s="128"/>
      <c r="E1045" s="128"/>
      <c r="F1045" s="128"/>
      <c r="G1045" s="128"/>
      <c r="H1045" s="128"/>
      <c r="I1045" s="128"/>
      <c r="J1045" s="128"/>
      <c r="K1045" s="128"/>
      <c r="L1045" s="128"/>
      <c r="M1045" s="128"/>
      <c r="N1045" s="128"/>
      <c r="O1045" s="128"/>
      <c r="P1045" s="128"/>
      <c r="Q1045" s="128"/>
      <c r="R1045" s="128"/>
      <c r="S1045" s="128"/>
      <c r="T1045" s="128"/>
      <c r="U1045" s="128"/>
      <c r="V1045" s="128"/>
      <c r="W1045" s="128"/>
      <c r="X1045" s="128"/>
      <c r="Y1045" s="128"/>
      <c r="Z1045" s="128"/>
      <c r="AA1045" s="128"/>
      <c r="AB1045" s="128"/>
      <c r="AC1045" s="128"/>
    </row>
    <row r="1046" spans="1:29" x14ac:dyDescent="0.3">
      <c r="A1046" s="128"/>
      <c r="B1046" s="128"/>
      <c r="C1046" s="128"/>
      <c r="D1046" s="128"/>
      <c r="E1046" s="128"/>
      <c r="F1046" s="128"/>
      <c r="G1046" s="128"/>
      <c r="H1046" s="128"/>
      <c r="I1046" s="128"/>
      <c r="J1046" s="128"/>
      <c r="K1046" s="128"/>
      <c r="L1046" s="128"/>
      <c r="M1046" s="128"/>
      <c r="N1046" s="128"/>
      <c r="O1046" s="128"/>
      <c r="P1046" s="128"/>
      <c r="Q1046" s="128"/>
      <c r="R1046" s="128"/>
      <c r="S1046" s="128"/>
      <c r="T1046" s="128"/>
      <c r="U1046" s="128"/>
      <c r="V1046" s="128"/>
      <c r="W1046" s="128"/>
      <c r="X1046" s="128"/>
      <c r="Y1046" s="128"/>
      <c r="Z1046" s="128"/>
      <c r="AA1046" s="128"/>
      <c r="AB1046" s="128"/>
      <c r="AC1046" s="128"/>
    </row>
    <row r="1047" spans="1:29" x14ac:dyDescent="0.3">
      <c r="A1047" s="128"/>
      <c r="B1047" s="128"/>
      <c r="C1047" s="128"/>
      <c r="D1047" s="128"/>
      <c r="E1047" s="128"/>
      <c r="F1047" s="128"/>
      <c r="G1047" s="128"/>
      <c r="H1047" s="128"/>
      <c r="I1047" s="128"/>
      <c r="J1047" s="128"/>
      <c r="K1047" s="128"/>
      <c r="L1047" s="128"/>
      <c r="M1047" s="128"/>
      <c r="N1047" s="128"/>
      <c r="O1047" s="128"/>
      <c r="P1047" s="128"/>
      <c r="Q1047" s="128"/>
      <c r="R1047" s="128"/>
      <c r="S1047" s="128"/>
      <c r="T1047" s="128"/>
      <c r="U1047" s="128"/>
      <c r="V1047" s="128"/>
      <c r="W1047" s="128"/>
      <c r="X1047" s="128"/>
      <c r="Y1047" s="128"/>
      <c r="Z1047" s="128"/>
      <c r="AA1047" s="128"/>
      <c r="AB1047" s="128"/>
      <c r="AC1047" s="128"/>
    </row>
    <row r="1048" spans="1:29" x14ac:dyDescent="0.3">
      <c r="A1048" s="128"/>
      <c r="B1048" s="128"/>
      <c r="C1048" s="128"/>
      <c r="D1048" s="128"/>
      <c r="E1048" s="128"/>
      <c r="F1048" s="128"/>
      <c r="G1048" s="128"/>
      <c r="H1048" s="128"/>
      <c r="I1048" s="128"/>
      <c r="J1048" s="128"/>
      <c r="K1048" s="128"/>
      <c r="L1048" s="128"/>
      <c r="M1048" s="128"/>
      <c r="N1048" s="128"/>
      <c r="O1048" s="128"/>
      <c r="P1048" s="128"/>
      <c r="Q1048" s="128"/>
      <c r="R1048" s="128"/>
      <c r="S1048" s="128"/>
      <c r="T1048" s="128"/>
      <c r="U1048" s="128"/>
      <c r="V1048" s="128"/>
      <c r="W1048" s="128"/>
      <c r="X1048" s="128"/>
      <c r="Y1048" s="128"/>
      <c r="Z1048" s="128"/>
      <c r="AA1048" s="128"/>
      <c r="AB1048" s="128"/>
      <c r="AC1048" s="128"/>
    </row>
    <row r="1049" spans="1:29" x14ac:dyDescent="0.3">
      <c r="A1049" s="128"/>
      <c r="B1049" s="128"/>
      <c r="C1049" s="128"/>
      <c r="D1049" s="128"/>
      <c r="E1049" s="128"/>
      <c r="F1049" s="128"/>
      <c r="G1049" s="128"/>
      <c r="H1049" s="128"/>
      <c r="I1049" s="128"/>
      <c r="J1049" s="128"/>
      <c r="K1049" s="128"/>
      <c r="L1049" s="128"/>
      <c r="M1049" s="128"/>
      <c r="N1049" s="128"/>
      <c r="O1049" s="128"/>
      <c r="P1049" s="128"/>
      <c r="Q1049" s="128"/>
      <c r="R1049" s="128"/>
      <c r="S1049" s="128"/>
      <c r="T1049" s="128"/>
      <c r="U1049" s="128"/>
      <c r="V1049" s="128"/>
      <c r="W1049" s="128"/>
      <c r="X1049" s="128"/>
      <c r="Y1049" s="128"/>
      <c r="Z1049" s="128"/>
      <c r="AA1049" s="128"/>
      <c r="AB1049" s="128"/>
      <c r="AC1049" s="128"/>
    </row>
    <row r="1050" spans="1:29" x14ac:dyDescent="0.3">
      <c r="A1050" s="128"/>
      <c r="B1050" s="128"/>
      <c r="C1050" s="128"/>
      <c r="D1050" s="128"/>
      <c r="E1050" s="128"/>
      <c r="F1050" s="128"/>
      <c r="G1050" s="128"/>
      <c r="H1050" s="128"/>
      <c r="I1050" s="128"/>
      <c r="J1050" s="128"/>
      <c r="K1050" s="128"/>
      <c r="L1050" s="128"/>
      <c r="M1050" s="128"/>
      <c r="N1050" s="128"/>
      <c r="O1050" s="128"/>
      <c r="P1050" s="128"/>
      <c r="Q1050" s="128"/>
      <c r="R1050" s="128"/>
      <c r="S1050" s="128"/>
      <c r="T1050" s="128"/>
      <c r="U1050" s="128"/>
      <c r="V1050" s="128"/>
      <c r="W1050" s="128"/>
      <c r="X1050" s="128"/>
      <c r="Y1050" s="128"/>
      <c r="Z1050" s="128"/>
      <c r="AA1050" s="128"/>
      <c r="AB1050" s="128"/>
      <c r="AC1050" s="128"/>
    </row>
    <row r="1051" spans="1:29" x14ac:dyDescent="0.3">
      <c r="A1051" s="128"/>
      <c r="B1051" s="128"/>
      <c r="C1051" s="128"/>
      <c r="D1051" s="128"/>
      <c r="E1051" s="128"/>
      <c r="F1051" s="128"/>
      <c r="G1051" s="128"/>
      <c r="H1051" s="128"/>
      <c r="I1051" s="128"/>
      <c r="J1051" s="128"/>
      <c r="K1051" s="128"/>
      <c r="L1051" s="128"/>
      <c r="M1051" s="128"/>
      <c r="N1051" s="128"/>
      <c r="O1051" s="128"/>
      <c r="P1051" s="128"/>
      <c r="Q1051" s="128"/>
      <c r="R1051" s="128"/>
      <c r="S1051" s="128"/>
      <c r="T1051" s="128"/>
      <c r="U1051" s="128"/>
      <c r="V1051" s="128"/>
      <c r="W1051" s="128"/>
      <c r="X1051" s="128"/>
      <c r="Y1051" s="128"/>
      <c r="Z1051" s="128"/>
      <c r="AA1051" s="128"/>
      <c r="AB1051" s="128"/>
      <c r="AC1051" s="128"/>
    </row>
    <row r="1052" spans="1:29" x14ac:dyDescent="0.3">
      <c r="A1052" s="128"/>
      <c r="B1052" s="128"/>
      <c r="C1052" s="128"/>
      <c r="D1052" s="128"/>
      <c r="E1052" s="128"/>
      <c r="F1052" s="128"/>
      <c r="G1052" s="128"/>
      <c r="H1052" s="128"/>
      <c r="I1052" s="128"/>
      <c r="J1052" s="128"/>
      <c r="K1052" s="128"/>
      <c r="L1052" s="128"/>
      <c r="M1052" s="128"/>
      <c r="N1052" s="128"/>
      <c r="O1052" s="128"/>
      <c r="P1052" s="128"/>
      <c r="Q1052" s="128"/>
      <c r="R1052" s="128"/>
      <c r="S1052" s="128"/>
      <c r="T1052" s="128"/>
      <c r="U1052" s="128"/>
      <c r="V1052" s="128"/>
      <c r="W1052" s="128"/>
      <c r="X1052" s="128"/>
      <c r="Y1052" s="128"/>
      <c r="Z1052" s="128"/>
      <c r="AA1052" s="128"/>
      <c r="AB1052" s="128"/>
      <c r="AC1052" s="128"/>
    </row>
    <row r="1053" spans="1:29" x14ac:dyDescent="0.3">
      <c r="A1053" s="128"/>
      <c r="B1053" s="128"/>
      <c r="C1053" s="128"/>
      <c r="D1053" s="128"/>
      <c r="E1053" s="128"/>
      <c r="F1053" s="128"/>
      <c r="G1053" s="128"/>
      <c r="H1053" s="128"/>
      <c r="I1053" s="128"/>
      <c r="J1053" s="128"/>
      <c r="K1053" s="128"/>
      <c r="L1053" s="128"/>
      <c r="M1053" s="128"/>
      <c r="N1053" s="128"/>
      <c r="O1053" s="128"/>
      <c r="P1053" s="128"/>
      <c r="Q1053" s="128"/>
      <c r="R1053" s="128"/>
      <c r="S1053" s="128"/>
      <c r="T1053" s="128"/>
      <c r="U1053" s="128"/>
      <c r="V1053" s="128"/>
      <c r="W1053" s="128"/>
      <c r="X1053" s="128"/>
      <c r="Y1053" s="128"/>
      <c r="Z1053" s="128"/>
      <c r="AA1053" s="128"/>
      <c r="AB1053" s="128"/>
      <c r="AC1053" s="128"/>
    </row>
    <row r="1054" spans="1:29" x14ac:dyDescent="0.3">
      <c r="A1054" s="128"/>
      <c r="B1054" s="128"/>
      <c r="C1054" s="128"/>
      <c r="D1054" s="128"/>
      <c r="E1054" s="128"/>
      <c r="F1054" s="128"/>
      <c r="G1054" s="128"/>
      <c r="H1054" s="128"/>
      <c r="I1054" s="128"/>
      <c r="J1054" s="128"/>
      <c r="K1054" s="128"/>
      <c r="L1054" s="128"/>
      <c r="M1054" s="128"/>
      <c r="N1054" s="128"/>
      <c r="O1054" s="128"/>
      <c r="P1054" s="128"/>
      <c r="Q1054" s="128"/>
      <c r="R1054" s="128"/>
      <c r="S1054" s="128"/>
      <c r="T1054" s="128"/>
      <c r="U1054" s="128"/>
      <c r="V1054" s="128"/>
      <c r="W1054" s="128"/>
      <c r="X1054" s="128"/>
      <c r="Y1054" s="128"/>
      <c r="Z1054" s="128"/>
      <c r="AA1054" s="128"/>
      <c r="AB1054" s="128"/>
      <c r="AC1054" s="128"/>
    </row>
    <row r="1055" spans="1:29" x14ac:dyDescent="0.3">
      <c r="A1055" s="128"/>
      <c r="B1055" s="128"/>
      <c r="C1055" s="128"/>
      <c r="D1055" s="128"/>
      <c r="E1055" s="128"/>
      <c r="F1055" s="128"/>
      <c r="G1055" s="128"/>
      <c r="H1055" s="128"/>
      <c r="I1055" s="128"/>
      <c r="J1055" s="128"/>
      <c r="K1055" s="128"/>
      <c r="L1055" s="128"/>
      <c r="M1055" s="128"/>
      <c r="N1055" s="128"/>
      <c r="O1055" s="128"/>
      <c r="P1055" s="128"/>
      <c r="Q1055" s="128"/>
      <c r="R1055" s="128"/>
      <c r="S1055" s="128"/>
      <c r="T1055" s="128"/>
      <c r="U1055" s="128"/>
      <c r="V1055" s="128"/>
      <c r="W1055" s="128"/>
      <c r="X1055" s="128"/>
      <c r="Y1055" s="128"/>
      <c r="Z1055" s="128"/>
      <c r="AA1055" s="128"/>
      <c r="AB1055" s="128"/>
      <c r="AC1055" s="128"/>
    </row>
    <row r="1056" spans="1:29" x14ac:dyDescent="0.3">
      <c r="A1056" s="128"/>
      <c r="B1056" s="128"/>
      <c r="C1056" s="128"/>
      <c r="D1056" s="128"/>
      <c r="E1056" s="128"/>
      <c r="F1056" s="128"/>
      <c r="G1056" s="128"/>
      <c r="H1056" s="128"/>
      <c r="I1056" s="128"/>
      <c r="J1056" s="128"/>
      <c r="K1056" s="128"/>
      <c r="L1056" s="128"/>
      <c r="M1056" s="128"/>
      <c r="N1056" s="128"/>
      <c r="O1056" s="128"/>
      <c r="P1056" s="128"/>
      <c r="Q1056" s="128"/>
      <c r="R1056" s="128"/>
      <c r="S1056" s="128"/>
      <c r="T1056" s="128"/>
      <c r="U1056" s="128"/>
      <c r="V1056" s="128"/>
      <c r="W1056" s="128"/>
      <c r="X1056" s="128"/>
      <c r="Y1056" s="128"/>
      <c r="Z1056" s="128"/>
      <c r="AA1056" s="128"/>
      <c r="AB1056" s="128"/>
      <c r="AC1056" s="128"/>
    </row>
    <row r="1057" spans="1:29" x14ac:dyDescent="0.3">
      <c r="A1057" s="128"/>
      <c r="B1057" s="128"/>
      <c r="C1057" s="128"/>
      <c r="D1057" s="128"/>
      <c r="E1057" s="128"/>
      <c r="F1057" s="128"/>
      <c r="G1057" s="128"/>
      <c r="H1057" s="128"/>
      <c r="I1057" s="128"/>
      <c r="J1057" s="128"/>
      <c r="K1057" s="128"/>
      <c r="L1057" s="128"/>
      <c r="M1057" s="128"/>
      <c r="N1057" s="128"/>
      <c r="O1057" s="128"/>
      <c r="P1057" s="128"/>
      <c r="Q1057" s="128"/>
      <c r="R1057" s="128"/>
      <c r="S1057" s="128"/>
      <c r="T1057" s="128"/>
      <c r="U1057" s="128"/>
      <c r="V1057" s="128"/>
      <c r="W1057" s="128"/>
      <c r="X1057" s="128"/>
      <c r="Y1057" s="128"/>
      <c r="Z1057" s="128"/>
      <c r="AA1057" s="128"/>
      <c r="AB1057" s="128"/>
      <c r="AC1057" s="128"/>
    </row>
    <row r="1058" spans="1:29" x14ac:dyDescent="0.3">
      <c r="A1058" s="128"/>
      <c r="B1058" s="128"/>
      <c r="C1058" s="128"/>
      <c r="D1058" s="128"/>
      <c r="E1058" s="128"/>
      <c r="F1058" s="128"/>
      <c r="G1058" s="128"/>
      <c r="H1058" s="128"/>
      <c r="I1058" s="128"/>
      <c r="J1058" s="128"/>
      <c r="K1058" s="128"/>
      <c r="L1058" s="128"/>
      <c r="M1058" s="128"/>
      <c r="N1058" s="128"/>
      <c r="O1058" s="128"/>
      <c r="P1058" s="128"/>
      <c r="Q1058" s="128"/>
      <c r="R1058" s="128"/>
      <c r="S1058" s="128"/>
      <c r="T1058" s="128"/>
      <c r="U1058" s="128"/>
      <c r="V1058" s="128"/>
      <c r="W1058" s="128"/>
      <c r="X1058" s="128"/>
      <c r="Y1058" s="128"/>
      <c r="Z1058" s="128"/>
      <c r="AA1058" s="128"/>
      <c r="AB1058" s="128"/>
      <c r="AC1058" s="128"/>
    </row>
    <row r="1059" spans="1:29" x14ac:dyDescent="0.3">
      <c r="A1059" s="128"/>
      <c r="B1059" s="128"/>
      <c r="C1059" s="128"/>
      <c r="D1059" s="128"/>
      <c r="E1059" s="128"/>
      <c r="F1059" s="128"/>
      <c r="G1059" s="128"/>
      <c r="H1059" s="128"/>
      <c r="I1059" s="128"/>
      <c r="J1059" s="128"/>
      <c r="K1059" s="128"/>
      <c r="L1059" s="128"/>
      <c r="M1059" s="128"/>
      <c r="N1059" s="128"/>
      <c r="O1059" s="128"/>
      <c r="P1059" s="128"/>
      <c r="Q1059" s="128"/>
      <c r="R1059" s="128"/>
      <c r="S1059" s="128"/>
      <c r="T1059" s="128"/>
      <c r="U1059" s="128"/>
      <c r="V1059" s="128"/>
      <c r="W1059" s="128"/>
      <c r="X1059" s="128"/>
      <c r="Y1059" s="128"/>
      <c r="Z1059" s="128"/>
      <c r="AA1059" s="128"/>
      <c r="AB1059" s="128"/>
      <c r="AC1059" s="128"/>
    </row>
    <row r="1060" spans="1:29" x14ac:dyDescent="0.3">
      <c r="A1060" s="128"/>
      <c r="B1060" s="128"/>
      <c r="C1060" s="128"/>
      <c r="D1060" s="128"/>
      <c r="E1060" s="128"/>
      <c r="F1060" s="128"/>
      <c r="G1060" s="128"/>
      <c r="H1060" s="128"/>
      <c r="I1060" s="128"/>
      <c r="J1060" s="128"/>
      <c r="K1060" s="128"/>
      <c r="L1060" s="128"/>
      <c r="M1060" s="128"/>
      <c r="N1060" s="128"/>
      <c r="O1060" s="128"/>
      <c r="P1060" s="128"/>
      <c r="Q1060" s="128"/>
      <c r="R1060" s="128"/>
      <c r="S1060" s="128"/>
      <c r="T1060" s="128"/>
      <c r="U1060" s="128"/>
      <c r="V1060" s="128"/>
      <c r="W1060" s="128"/>
      <c r="X1060" s="128"/>
      <c r="Y1060" s="128"/>
      <c r="Z1060" s="128"/>
      <c r="AA1060" s="128"/>
      <c r="AB1060" s="128"/>
      <c r="AC1060" s="128"/>
    </row>
    <row r="1061" spans="1:29" x14ac:dyDescent="0.3">
      <c r="A1061" s="128"/>
      <c r="B1061" s="128"/>
      <c r="C1061" s="128"/>
      <c r="D1061" s="128"/>
      <c r="E1061" s="128"/>
      <c r="F1061" s="128"/>
      <c r="G1061" s="128"/>
      <c r="H1061" s="128"/>
      <c r="I1061" s="128"/>
      <c r="J1061" s="128"/>
      <c r="K1061" s="128"/>
      <c r="L1061" s="128"/>
      <c r="M1061" s="128"/>
      <c r="N1061" s="128"/>
      <c r="O1061" s="128"/>
      <c r="P1061" s="128"/>
      <c r="Q1061" s="128"/>
      <c r="R1061" s="128"/>
      <c r="S1061" s="128"/>
      <c r="T1061" s="128"/>
      <c r="U1061" s="128"/>
      <c r="V1061" s="128"/>
      <c r="W1061" s="128"/>
      <c r="X1061" s="128"/>
      <c r="Y1061" s="128"/>
      <c r="Z1061" s="128"/>
      <c r="AA1061" s="128"/>
      <c r="AB1061" s="128"/>
      <c r="AC1061" s="128"/>
    </row>
    <row r="1062" spans="1:29" x14ac:dyDescent="0.3">
      <c r="A1062" s="128"/>
      <c r="B1062" s="128"/>
      <c r="C1062" s="128"/>
      <c r="D1062" s="128"/>
      <c r="E1062" s="128"/>
      <c r="F1062" s="128"/>
      <c r="G1062" s="128"/>
      <c r="H1062" s="128"/>
      <c r="I1062" s="128"/>
      <c r="J1062" s="128"/>
      <c r="K1062" s="128"/>
      <c r="L1062" s="128"/>
      <c r="M1062" s="128"/>
      <c r="N1062" s="128"/>
      <c r="O1062" s="128"/>
      <c r="P1062" s="128"/>
      <c r="Q1062" s="128"/>
      <c r="R1062" s="128"/>
      <c r="S1062" s="128"/>
      <c r="T1062" s="128"/>
      <c r="U1062" s="128"/>
      <c r="V1062" s="128"/>
      <c r="W1062" s="128"/>
      <c r="X1062" s="128"/>
      <c r="Y1062" s="128"/>
      <c r="Z1062" s="128"/>
      <c r="AA1062" s="128"/>
      <c r="AB1062" s="128"/>
      <c r="AC1062" s="128"/>
    </row>
    <row r="1063" spans="1:29" x14ac:dyDescent="0.3">
      <c r="A1063" s="128"/>
      <c r="B1063" s="128"/>
      <c r="C1063" s="128"/>
      <c r="D1063" s="128"/>
      <c r="E1063" s="128"/>
      <c r="F1063" s="128"/>
      <c r="G1063" s="128"/>
      <c r="H1063" s="128"/>
      <c r="I1063" s="128"/>
      <c r="J1063" s="128"/>
      <c r="K1063" s="128"/>
      <c r="L1063" s="128"/>
      <c r="M1063" s="128"/>
      <c r="N1063" s="128"/>
      <c r="O1063" s="128"/>
      <c r="P1063" s="128"/>
      <c r="Q1063" s="128"/>
      <c r="R1063" s="128"/>
      <c r="S1063" s="128"/>
      <c r="T1063" s="128"/>
      <c r="U1063" s="128"/>
      <c r="V1063" s="128"/>
      <c r="W1063" s="128"/>
      <c r="X1063" s="128"/>
      <c r="Y1063" s="128"/>
      <c r="Z1063" s="128"/>
      <c r="AA1063" s="128"/>
      <c r="AB1063" s="128"/>
      <c r="AC1063" s="128"/>
    </row>
    <row r="1064" spans="1:29" x14ac:dyDescent="0.3">
      <c r="A1064" s="128"/>
      <c r="B1064" s="128"/>
      <c r="C1064" s="128"/>
      <c r="D1064" s="128"/>
      <c r="E1064" s="128"/>
      <c r="F1064" s="128"/>
      <c r="G1064" s="128"/>
      <c r="H1064" s="128"/>
      <c r="I1064" s="128"/>
      <c r="J1064" s="128"/>
      <c r="K1064" s="128"/>
      <c r="L1064" s="128"/>
      <c r="M1064" s="128"/>
      <c r="N1064" s="128"/>
      <c r="O1064" s="128"/>
      <c r="P1064" s="128"/>
      <c r="Q1064" s="128"/>
      <c r="R1064" s="128"/>
      <c r="S1064" s="128"/>
      <c r="T1064" s="128"/>
      <c r="U1064" s="128"/>
      <c r="V1064" s="128"/>
      <c r="W1064" s="128"/>
      <c r="X1064" s="128"/>
      <c r="Y1064" s="128"/>
      <c r="Z1064" s="128"/>
      <c r="AA1064" s="128"/>
      <c r="AB1064" s="128"/>
      <c r="AC1064" s="128"/>
    </row>
    <row r="1065" spans="1:29" x14ac:dyDescent="0.3">
      <c r="A1065" s="128"/>
      <c r="B1065" s="128"/>
      <c r="C1065" s="128"/>
      <c r="D1065" s="128"/>
      <c r="E1065" s="128"/>
      <c r="F1065" s="128"/>
      <c r="G1065" s="128"/>
      <c r="H1065" s="128"/>
      <c r="I1065" s="128"/>
      <c r="J1065" s="128"/>
      <c r="K1065" s="128"/>
      <c r="L1065" s="128"/>
      <c r="M1065" s="128"/>
      <c r="N1065" s="128"/>
      <c r="O1065" s="128"/>
      <c r="P1065" s="128"/>
      <c r="Q1065" s="128"/>
      <c r="R1065" s="128"/>
      <c r="S1065" s="128"/>
      <c r="T1065" s="128"/>
      <c r="U1065" s="128"/>
      <c r="V1065" s="128"/>
      <c r="W1065" s="128"/>
      <c r="X1065" s="128"/>
      <c r="Y1065" s="128"/>
      <c r="Z1065" s="128"/>
      <c r="AA1065" s="128"/>
      <c r="AB1065" s="128"/>
      <c r="AC1065" s="128"/>
    </row>
    <row r="1066" spans="1:29" x14ac:dyDescent="0.3">
      <c r="A1066" s="128"/>
      <c r="B1066" s="128"/>
      <c r="C1066" s="128"/>
      <c r="D1066" s="128"/>
      <c r="E1066" s="128"/>
      <c r="F1066" s="128"/>
      <c r="G1066" s="128"/>
      <c r="H1066" s="128"/>
      <c r="I1066" s="128"/>
      <c r="J1066" s="128"/>
      <c r="K1066" s="128"/>
      <c r="L1066" s="128"/>
      <c r="M1066" s="128"/>
      <c r="N1066" s="128"/>
      <c r="O1066" s="128"/>
      <c r="P1066" s="128"/>
      <c r="Q1066" s="128"/>
      <c r="R1066" s="128"/>
      <c r="S1066" s="128"/>
      <c r="T1066" s="128"/>
      <c r="U1066" s="128"/>
      <c r="V1066" s="128"/>
      <c r="W1066" s="128"/>
      <c r="X1066" s="128"/>
      <c r="Y1066" s="128"/>
      <c r="Z1066" s="128"/>
      <c r="AA1066" s="128"/>
      <c r="AB1066" s="128"/>
      <c r="AC1066" s="128"/>
    </row>
    <row r="1067" spans="1:29" x14ac:dyDescent="0.3">
      <c r="A1067" s="128"/>
      <c r="B1067" s="128"/>
      <c r="C1067" s="128"/>
      <c r="D1067" s="128"/>
      <c r="E1067" s="128"/>
      <c r="F1067" s="128"/>
      <c r="G1067" s="128"/>
      <c r="H1067" s="128"/>
      <c r="I1067" s="128"/>
      <c r="J1067" s="128"/>
      <c r="K1067" s="128"/>
      <c r="L1067" s="128"/>
      <c r="M1067" s="128"/>
      <c r="N1067" s="128"/>
      <c r="O1067" s="128"/>
      <c r="P1067" s="128"/>
      <c r="Q1067" s="128"/>
      <c r="R1067" s="128"/>
      <c r="S1067" s="128"/>
      <c r="T1067" s="128"/>
      <c r="U1067" s="128"/>
      <c r="V1067" s="128"/>
      <c r="W1067" s="128"/>
      <c r="X1067" s="128"/>
      <c r="Y1067" s="128"/>
      <c r="Z1067" s="128"/>
      <c r="AA1067" s="128"/>
      <c r="AB1067" s="128"/>
      <c r="AC1067" s="128"/>
    </row>
    <row r="1068" spans="1:29" x14ac:dyDescent="0.3">
      <c r="A1068" s="128"/>
      <c r="B1068" s="128"/>
      <c r="C1068" s="128"/>
      <c r="D1068" s="128"/>
      <c r="E1068" s="128"/>
      <c r="F1068" s="128"/>
      <c r="G1068" s="128"/>
      <c r="H1068" s="128"/>
      <c r="I1068" s="128"/>
      <c r="J1068" s="128"/>
      <c r="K1068" s="128"/>
      <c r="L1068" s="128"/>
      <c r="M1068" s="128"/>
      <c r="N1068" s="128"/>
      <c r="O1068" s="128"/>
      <c r="P1068" s="128"/>
      <c r="Q1068" s="128"/>
      <c r="R1068" s="128"/>
      <c r="S1068" s="128"/>
      <c r="T1068" s="128"/>
      <c r="U1068" s="128"/>
      <c r="V1068" s="128"/>
      <c r="W1068" s="128"/>
      <c r="X1068" s="128"/>
      <c r="Y1068" s="128"/>
      <c r="Z1068" s="128"/>
      <c r="AA1068" s="128"/>
      <c r="AB1068" s="128"/>
      <c r="AC1068" s="128"/>
    </row>
    <row r="1069" spans="1:29" x14ac:dyDescent="0.3">
      <c r="A1069" s="128"/>
      <c r="B1069" s="128"/>
      <c r="C1069" s="128"/>
      <c r="D1069" s="128"/>
      <c r="E1069" s="128"/>
      <c r="F1069" s="128"/>
      <c r="G1069" s="128"/>
      <c r="H1069" s="128"/>
      <c r="I1069" s="128"/>
      <c r="J1069" s="128"/>
      <c r="K1069" s="128"/>
      <c r="L1069" s="128"/>
      <c r="M1069" s="128"/>
      <c r="N1069" s="128"/>
      <c r="O1069" s="128"/>
      <c r="P1069" s="128"/>
      <c r="Q1069" s="128"/>
      <c r="R1069" s="128"/>
      <c r="S1069" s="128"/>
      <c r="T1069" s="128"/>
      <c r="U1069" s="128"/>
      <c r="V1069" s="128"/>
      <c r="W1069" s="128"/>
      <c r="X1069" s="128"/>
      <c r="Y1069" s="128"/>
      <c r="Z1069" s="128"/>
      <c r="AA1069" s="128"/>
      <c r="AB1069" s="128"/>
      <c r="AC1069" s="128"/>
    </row>
    <row r="1070" spans="1:29" x14ac:dyDescent="0.3">
      <c r="A1070" s="128"/>
      <c r="B1070" s="128"/>
      <c r="C1070" s="128"/>
      <c r="D1070" s="128"/>
      <c r="E1070" s="128"/>
      <c r="F1070" s="128"/>
      <c r="G1070" s="128"/>
      <c r="H1070" s="128"/>
      <c r="I1070" s="128"/>
      <c r="J1070" s="128"/>
      <c r="K1070" s="128"/>
      <c r="L1070" s="128"/>
      <c r="M1070" s="128"/>
      <c r="N1070" s="128"/>
      <c r="O1070" s="128"/>
      <c r="P1070" s="128"/>
      <c r="Q1070" s="128"/>
      <c r="R1070" s="128"/>
      <c r="S1070" s="128"/>
      <c r="T1070" s="128"/>
      <c r="U1070" s="128"/>
      <c r="V1070" s="128"/>
      <c r="W1070" s="128"/>
      <c r="X1070" s="128"/>
      <c r="Y1070" s="128"/>
      <c r="Z1070" s="128"/>
      <c r="AA1070" s="128"/>
      <c r="AB1070" s="128"/>
      <c r="AC1070" s="128"/>
    </row>
    <row r="1071" spans="1:29" x14ac:dyDescent="0.3">
      <c r="A1071" s="128"/>
      <c r="B1071" s="128"/>
      <c r="C1071" s="128"/>
      <c r="D1071" s="128"/>
      <c r="E1071" s="128"/>
      <c r="F1071" s="128"/>
      <c r="G1071" s="128"/>
      <c r="H1071" s="128"/>
      <c r="I1071" s="128"/>
      <c r="J1071" s="128"/>
      <c r="K1071" s="128"/>
      <c r="L1071" s="128"/>
      <c r="M1071" s="128"/>
      <c r="N1071" s="128"/>
      <c r="O1071" s="128"/>
      <c r="P1071" s="128"/>
      <c r="Q1071" s="128"/>
      <c r="R1071" s="128"/>
      <c r="S1071" s="128"/>
      <c r="T1071" s="128"/>
      <c r="U1071" s="128"/>
      <c r="V1071" s="128"/>
      <c r="W1071" s="128"/>
      <c r="X1071" s="128"/>
      <c r="Y1071" s="128"/>
      <c r="Z1071" s="128"/>
      <c r="AA1071" s="128"/>
      <c r="AB1071" s="128"/>
      <c r="AC1071" s="128"/>
    </row>
    <row r="1072" spans="1:29" x14ac:dyDescent="0.3">
      <c r="A1072" s="128"/>
      <c r="B1072" s="128"/>
      <c r="C1072" s="128"/>
      <c r="D1072" s="128"/>
      <c r="E1072" s="128"/>
      <c r="F1072" s="128"/>
      <c r="G1072" s="128"/>
      <c r="H1072" s="128"/>
      <c r="I1072" s="128"/>
      <c r="J1072" s="128"/>
      <c r="K1072" s="128"/>
      <c r="L1072" s="128"/>
      <c r="M1072" s="128"/>
      <c r="N1072" s="128"/>
      <c r="O1072" s="128"/>
      <c r="P1072" s="128"/>
      <c r="Q1072" s="128"/>
      <c r="R1072" s="128"/>
      <c r="S1072" s="128"/>
      <c r="T1072" s="128"/>
      <c r="U1072" s="128"/>
      <c r="V1072" s="128"/>
      <c r="W1072" s="128"/>
      <c r="X1072" s="128"/>
      <c r="Y1072" s="128"/>
      <c r="Z1072" s="128"/>
      <c r="AA1072" s="128"/>
      <c r="AB1072" s="128"/>
      <c r="AC1072" s="128"/>
    </row>
    <row r="1073" spans="1:29" x14ac:dyDescent="0.3">
      <c r="A1073" s="128"/>
      <c r="B1073" s="128"/>
      <c r="C1073" s="128"/>
      <c r="D1073" s="128"/>
      <c r="E1073" s="128"/>
      <c r="F1073" s="128"/>
      <c r="G1073" s="128"/>
      <c r="H1073" s="128"/>
      <c r="I1073" s="128"/>
      <c r="J1073" s="128"/>
      <c r="K1073" s="128"/>
      <c r="L1073" s="128"/>
      <c r="M1073" s="128"/>
      <c r="N1073" s="128"/>
      <c r="O1073" s="128"/>
      <c r="P1073" s="128"/>
      <c r="Q1073" s="128"/>
      <c r="R1073" s="128"/>
      <c r="S1073" s="128"/>
      <c r="T1073" s="128"/>
      <c r="U1073" s="128"/>
      <c r="V1073" s="128"/>
      <c r="W1073" s="128"/>
      <c r="X1073" s="128"/>
      <c r="Y1073" s="128"/>
      <c r="Z1073" s="128"/>
      <c r="AA1073" s="128"/>
      <c r="AB1073" s="128"/>
      <c r="AC1073" s="128"/>
    </row>
    <row r="1074" spans="1:29" x14ac:dyDescent="0.3">
      <c r="A1074" s="128"/>
      <c r="B1074" s="128"/>
      <c r="C1074" s="128"/>
      <c r="D1074" s="128"/>
      <c r="E1074" s="128"/>
      <c r="F1074" s="128"/>
      <c r="G1074" s="128"/>
      <c r="H1074" s="128"/>
      <c r="I1074" s="128"/>
      <c r="J1074" s="128"/>
      <c r="K1074" s="128"/>
      <c r="L1074" s="128"/>
      <c r="M1074" s="128"/>
      <c r="N1074" s="128"/>
      <c r="O1074" s="128"/>
      <c r="P1074" s="128"/>
      <c r="Q1074" s="128"/>
      <c r="R1074" s="128"/>
      <c r="S1074" s="128"/>
      <c r="T1074" s="128"/>
      <c r="U1074" s="128"/>
      <c r="V1074" s="128"/>
      <c r="W1074" s="128"/>
      <c r="X1074" s="128"/>
      <c r="Y1074" s="128"/>
      <c r="Z1074" s="128"/>
      <c r="AA1074" s="128"/>
      <c r="AB1074" s="128"/>
      <c r="AC1074" s="128"/>
    </row>
    <row r="1075" spans="1:29" x14ac:dyDescent="0.3">
      <c r="A1075" s="128"/>
      <c r="B1075" s="128"/>
      <c r="C1075" s="128"/>
      <c r="D1075" s="128"/>
      <c r="E1075" s="128"/>
      <c r="F1075" s="128"/>
      <c r="G1075" s="128"/>
      <c r="H1075" s="128"/>
      <c r="I1075" s="128"/>
      <c r="J1075" s="128"/>
      <c r="K1075" s="128"/>
      <c r="L1075" s="128"/>
      <c r="M1075" s="128"/>
      <c r="N1075" s="128"/>
      <c r="O1075" s="128"/>
      <c r="P1075" s="128"/>
      <c r="Q1075" s="128"/>
      <c r="R1075" s="128"/>
      <c r="S1075" s="128"/>
      <c r="T1075" s="128"/>
      <c r="U1075" s="128"/>
      <c r="V1075" s="128"/>
      <c r="W1075" s="128"/>
      <c r="X1075" s="128"/>
      <c r="Y1075" s="128"/>
      <c r="Z1075" s="128"/>
      <c r="AA1075" s="128"/>
      <c r="AB1075" s="128"/>
      <c r="AC1075" s="128"/>
    </row>
    <row r="1076" spans="1:29" x14ac:dyDescent="0.3">
      <c r="A1076" s="128"/>
      <c r="B1076" s="128"/>
      <c r="C1076" s="128"/>
      <c r="D1076" s="128"/>
      <c r="E1076" s="128"/>
      <c r="F1076" s="128"/>
      <c r="G1076" s="128"/>
      <c r="H1076" s="128"/>
      <c r="I1076" s="128"/>
      <c r="J1076" s="128"/>
      <c r="K1076" s="128"/>
      <c r="L1076" s="128"/>
      <c r="M1076" s="128"/>
      <c r="N1076" s="128"/>
      <c r="O1076" s="128"/>
      <c r="P1076" s="128"/>
      <c r="Q1076" s="128"/>
      <c r="R1076" s="128"/>
      <c r="S1076" s="128"/>
      <c r="T1076" s="128"/>
      <c r="U1076" s="128"/>
      <c r="V1076" s="128"/>
      <c r="W1076" s="128"/>
      <c r="X1076" s="128"/>
      <c r="Y1076" s="128"/>
      <c r="Z1076" s="128"/>
      <c r="AA1076" s="128"/>
      <c r="AB1076" s="128"/>
      <c r="AC1076" s="128"/>
    </row>
    <row r="1077" spans="1:29" x14ac:dyDescent="0.3">
      <c r="A1077" s="128"/>
      <c r="B1077" s="128"/>
      <c r="C1077" s="128"/>
      <c r="D1077" s="128"/>
      <c r="E1077" s="128"/>
      <c r="F1077" s="128"/>
      <c r="G1077" s="128"/>
      <c r="H1077" s="128"/>
      <c r="I1077" s="128"/>
      <c r="J1077" s="128"/>
      <c r="K1077" s="128"/>
      <c r="L1077" s="128"/>
      <c r="M1077" s="128"/>
      <c r="N1077" s="128"/>
      <c r="O1077" s="128"/>
      <c r="P1077" s="128"/>
      <c r="Q1077" s="128"/>
      <c r="R1077" s="128"/>
      <c r="S1077" s="128"/>
      <c r="T1077" s="128"/>
      <c r="U1077" s="128"/>
      <c r="V1077" s="128"/>
      <c r="W1077" s="128"/>
      <c r="X1077" s="128"/>
      <c r="Y1077" s="128"/>
      <c r="Z1077" s="128"/>
      <c r="AA1077" s="128"/>
      <c r="AB1077" s="128"/>
      <c r="AC1077" s="128"/>
    </row>
    <row r="1078" spans="1:29" x14ac:dyDescent="0.3">
      <c r="A1078" s="128"/>
      <c r="B1078" s="128"/>
      <c r="C1078" s="128"/>
      <c r="D1078" s="128"/>
      <c r="E1078" s="128"/>
      <c r="F1078" s="128"/>
      <c r="G1078" s="128"/>
      <c r="H1078" s="128"/>
      <c r="I1078" s="128"/>
      <c r="J1078" s="128"/>
      <c r="K1078" s="128"/>
      <c r="L1078" s="128"/>
      <c r="M1078" s="128"/>
      <c r="N1078" s="128"/>
      <c r="O1078" s="128"/>
      <c r="P1078" s="128"/>
      <c r="Q1078" s="128"/>
      <c r="R1078" s="128"/>
      <c r="S1078" s="128"/>
      <c r="T1078" s="128"/>
      <c r="U1078" s="128"/>
      <c r="V1078" s="128"/>
      <c r="W1078" s="128"/>
      <c r="X1078" s="128"/>
      <c r="Y1078" s="128"/>
      <c r="Z1078" s="128"/>
      <c r="AA1078" s="128"/>
      <c r="AB1078" s="128"/>
      <c r="AC1078" s="128"/>
    </row>
    <row r="1079" spans="1:29" x14ac:dyDescent="0.3">
      <c r="A1079" s="128"/>
      <c r="B1079" s="128"/>
      <c r="C1079" s="128"/>
      <c r="D1079" s="128"/>
      <c r="E1079" s="128"/>
      <c r="F1079" s="128"/>
      <c r="G1079" s="128"/>
      <c r="H1079" s="128"/>
      <c r="I1079" s="128"/>
      <c r="J1079" s="128"/>
      <c r="K1079" s="128"/>
      <c r="L1079" s="128"/>
      <c r="M1079" s="128"/>
      <c r="N1079" s="128"/>
      <c r="O1079" s="128"/>
      <c r="P1079" s="128"/>
      <c r="Q1079" s="128"/>
      <c r="R1079" s="128"/>
      <c r="S1079" s="128"/>
      <c r="T1079" s="128"/>
      <c r="U1079" s="128"/>
      <c r="V1079" s="128"/>
      <c r="W1079" s="128"/>
      <c r="X1079" s="128"/>
      <c r="Y1079" s="128"/>
      <c r="Z1079" s="128"/>
      <c r="AA1079" s="128"/>
      <c r="AB1079" s="128"/>
      <c r="AC1079" s="128"/>
    </row>
    <row r="1080" spans="1:29" x14ac:dyDescent="0.3">
      <c r="A1080" s="128"/>
      <c r="B1080" s="128"/>
      <c r="C1080" s="128"/>
      <c r="D1080" s="128"/>
      <c r="E1080" s="128"/>
      <c r="F1080" s="128"/>
      <c r="G1080" s="128"/>
      <c r="H1080" s="128"/>
      <c r="I1080" s="128"/>
      <c r="J1080" s="128"/>
      <c r="K1080" s="128"/>
      <c r="L1080" s="128"/>
      <c r="M1080" s="128"/>
      <c r="N1080" s="128"/>
      <c r="O1080" s="128"/>
      <c r="P1080" s="128"/>
      <c r="Q1080" s="128"/>
      <c r="R1080" s="128"/>
      <c r="S1080" s="128"/>
      <c r="T1080" s="128"/>
      <c r="U1080" s="128"/>
      <c r="V1080" s="128"/>
      <c r="W1080" s="128"/>
      <c r="X1080" s="128"/>
      <c r="Y1080" s="128"/>
      <c r="Z1080" s="128"/>
      <c r="AA1080" s="128"/>
      <c r="AB1080" s="128"/>
      <c r="AC1080" s="128"/>
    </row>
    <row r="1081" spans="1:29" x14ac:dyDescent="0.3">
      <c r="A1081" s="128"/>
      <c r="B1081" s="128"/>
      <c r="C1081" s="128"/>
      <c r="D1081" s="128"/>
      <c r="E1081" s="128"/>
      <c r="F1081" s="128"/>
      <c r="G1081" s="128"/>
      <c r="H1081" s="128"/>
      <c r="I1081" s="128"/>
      <c r="J1081" s="128"/>
      <c r="K1081" s="128"/>
      <c r="L1081" s="128"/>
      <c r="M1081" s="128"/>
      <c r="N1081" s="128"/>
      <c r="O1081" s="128"/>
      <c r="P1081" s="128"/>
      <c r="Q1081" s="128"/>
      <c r="R1081" s="128"/>
      <c r="S1081" s="128"/>
      <c r="T1081" s="128"/>
      <c r="U1081" s="128"/>
      <c r="V1081" s="128"/>
      <c r="W1081" s="128"/>
      <c r="X1081" s="128"/>
      <c r="Y1081" s="128"/>
      <c r="Z1081" s="128"/>
      <c r="AA1081" s="128"/>
      <c r="AB1081" s="128"/>
      <c r="AC1081" s="128"/>
    </row>
    <row r="1082" spans="1:29" x14ac:dyDescent="0.3">
      <c r="A1082" s="128"/>
      <c r="B1082" s="128"/>
      <c r="C1082" s="128"/>
      <c r="D1082" s="128"/>
      <c r="E1082" s="128"/>
      <c r="F1082" s="128"/>
      <c r="G1082" s="128"/>
      <c r="H1082" s="128"/>
      <c r="I1082" s="128"/>
      <c r="J1082" s="128"/>
      <c r="K1082" s="128"/>
      <c r="L1082" s="128"/>
      <c r="M1082" s="128"/>
      <c r="N1082" s="128"/>
      <c r="O1082" s="128"/>
      <c r="P1082" s="128"/>
      <c r="Q1082" s="128"/>
      <c r="R1082" s="128"/>
      <c r="S1082" s="128"/>
      <c r="T1082" s="128"/>
      <c r="U1082" s="128"/>
      <c r="V1082" s="128"/>
      <c r="W1082" s="128"/>
      <c r="X1082" s="128"/>
      <c r="Y1082" s="128"/>
      <c r="Z1082" s="128"/>
      <c r="AA1082" s="128"/>
      <c r="AB1082" s="128"/>
      <c r="AC1082" s="128"/>
    </row>
    <row r="1083" spans="1:29" x14ac:dyDescent="0.3">
      <c r="A1083" s="128"/>
      <c r="B1083" s="128"/>
      <c r="C1083" s="128"/>
      <c r="D1083" s="128"/>
      <c r="E1083" s="128"/>
      <c r="F1083" s="128"/>
      <c r="G1083" s="128"/>
      <c r="H1083" s="128"/>
      <c r="I1083" s="128"/>
      <c r="J1083" s="128"/>
      <c r="K1083" s="128"/>
      <c r="L1083" s="128"/>
      <c r="M1083" s="128"/>
      <c r="N1083" s="128"/>
      <c r="O1083" s="128"/>
      <c r="P1083" s="128"/>
      <c r="Q1083" s="128"/>
      <c r="R1083" s="128"/>
      <c r="S1083" s="128"/>
      <c r="T1083" s="128"/>
      <c r="U1083" s="128"/>
      <c r="V1083" s="128"/>
      <c r="W1083" s="128"/>
      <c r="X1083" s="128"/>
      <c r="Y1083" s="128"/>
      <c r="Z1083" s="128"/>
      <c r="AA1083" s="128"/>
      <c r="AB1083" s="128"/>
      <c r="AC1083" s="128"/>
    </row>
    <row r="1084" spans="1:29" x14ac:dyDescent="0.3">
      <c r="A1084" s="128"/>
      <c r="B1084" s="128"/>
      <c r="C1084" s="128"/>
      <c r="D1084" s="128"/>
      <c r="E1084" s="128"/>
      <c r="F1084" s="128"/>
      <c r="G1084" s="128"/>
      <c r="H1084" s="128"/>
      <c r="I1084" s="128"/>
      <c r="J1084" s="128"/>
      <c r="K1084" s="128"/>
      <c r="L1084" s="128"/>
      <c r="M1084" s="128"/>
      <c r="N1084" s="128"/>
      <c r="O1084" s="128"/>
      <c r="P1084" s="128"/>
      <c r="Q1084" s="128"/>
      <c r="R1084" s="128"/>
      <c r="S1084" s="128"/>
      <c r="T1084" s="128"/>
      <c r="U1084" s="128"/>
      <c r="V1084" s="128"/>
      <c r="W1084" s="128"/>
      <c r="X1084" s="128"/>
      <c r="Y1084" s="128"/>
      <c r="Z1084" s="128"/>
      <c r="AA1084" s="128"/>
      <c r="AB1084" s="128"/>
      <c r="AC1084" s="128"/>
    </row>
    <row r="1085" spans="1:29" x14ac:dyDescent="0.3">
      <c r="A1085" s="128"/>
      <c r="B1085" s="128"/>
      <c r="C1085" s="128"/>
      <c r="D1085" s="128"/>
      <c r="E1085" s="128"/>
      <c r="F1085" s="128"/>
      <c r="G1085" s="128"/>
      <c r="H1085" s="128"/>
      <c r="I1085" s="128"/>
      <c r="J1085" s="128"/>
      <c r="K1085" s="128"/>
      <c r="L1085" s="128"/>
      <c r="M1085" s="128"/>
      <c r="N1085" s="128"/>
      <c r="O1085" s="128"/>
      <c r="P1085" s="128"/>
      <c r="Q1085" s="128"/>
      <c r="R1085" s="128"/>
      <c r="S1085" s="128"/>
      <c r="T1085" s="128"/>
      <c r="U1085" s="128"/>
      <c r="V1085" s="128"/>
      <c r="W1085" s="128"/>
      <c r="X1085" s="128"/>
      <c r="Y1085" s="128"/>
      <c r="Z1085" s="128"/>
      <c r="AA1085" s="128"/>
      <c r="AB1085" s="128"/>
      <c r="AC1085" s="128"/>
    </row>
    <row r="1086" spans="1:29" x14ac:dyDescent="0.3">
      <c r="A1086" s="128"/>
      <c r="B1086" s="128"/>
      <c r="C1086" s="128"/>
      <c r="D1086" s="128"/>
      <c r="E1086" s="128"/>
      <c r="F1086" s="128"/>
      <c r="G1086" s="128"/>
      <c r="H1086" s="128"/>
      <c r="I1086" s="128"/>
      <c r="J1086" s="128"/>
      <c r="K1086" s="128"/>
      <c r="L1086" s="128"/>
      <c r="M1086" s="128"/>
      <c r="N1086" s="128"/>
      <c r="O1086" s="128"/>
      <c r="P1086" s="128"/>
      <c r="Q1086" s="128"/>
      <c r="R1086" s="128"/>
      <c r="S1086" s="128"/>
      <c r="T1086" s="128"/>
      <c r="U1086" s="128"/>
      <c r="V1086" s="128"/>
      <c r="W1086" s="128"/>
      <c r="X1086" s="128"/>
      <c r="Y1086" s="128"/>
      <c r="Z1086" s="128"/>
      <c r="AA1086" s="128"/>
      <c r="AB1086" s="128"/>
      <c r="AC1086" s="128"/>
    </row>
    <row r="1087" spans="1:29" x14ac:dyDescent="0.3">
      <c r="A1087" s="128"/>
      <c r="B1087" s="128"/>
      <c r="C1087" s="128"/>
      <c r="D1087" s="128"/>
      <c r="E1087" s="128"/>
      <c r="F1087" s="128"/>
      <c r="G1087" s="128"/>
      <c r="H1087" s="128"/>
      <c r="I1087" s="128"/>
      <c r="J1087" s="128"/>
      <c r="K1087" s="128"/>
      <c r="L1087" s="128"/>
      <c r="M1087" s="128"/>
      <c r="N1087" s="128"/>
      <c r="O1087" s="128"/>
      <c r="P1087" s="128"/>
      <c r="Q1087" s="128"/>
      <c r="R1087" s="128"/>
      <c r="S1087" s="128"/>
      <c r="T1087" s="128"/>
      <c r="U1087" s="128"/>
      <c r="V1087" s="128"/>
      <c r="W1087" s="128"/>
      <c r="X1087" s="128"/>
      <c r="Y1087" s="128"/>
      <c r="Z1087" s="128"/>
      <c r="AA1087" s="128"/>
      <c r="AB1087" s="128"/>
      <c r="AC1087" s="128"/>
    </row>
    <row r="1088" spans="1:29" x14ac:dyDescent="0.3">
      <c r="A1088" s="128"/>
      <c r="B1088" s="128"/>
      <c r="C1088" s="128"/>
      <c r="D1088" s="128"/>
      <c r="E1088" s="128"/>
      <c r="F1088" s="128"/>
      <c r="G1088" s="128"/>
      <c r="H1088" s="128"/>
      <c r="I1088" s="128"/>
      <c r="J1088" s="128"/>
      <c r="K1088" s="128"/>
      <c r="L1088" s="128"/>
      <c r="M1088" s="128"/>
      <c r="N1088" s="128"/>
      <c r="O1088" s="128"/>
      <c r="P1088" s="128"/>
      <c r="Q1088" s="128"/>
      <c r="R1088" s="128"/>
      <c r="S1088" s="128"/>
      <c r="T1088" s="128"/>
      <c r="U1088" s="128"/>
      <c r="V1088" s="128"/>
      <c r="W1088" s="128"/>
      <c r="X1088" s="128"/>
      <c r="Y1088" s="128"/>
      <c r="Z1088" s="128"/>
      <c r="AA1088" s="128"/>
      <c r="AB1088" s="128"/>
      <c r="AC1088" s="128"/>
    </row>
    <row r="1089" spans="1:29" x14ac:dyDescent="0.3">
      <c r="A1089" s="128"/>
      <c r="B1089" s="128"/>
      <c r="C1089" s="128"/>
      <c r="D1089" s="128"/>
      <c r="E1089" s="128"/>
      <c r="F1089" s="128"/>
      <c r="G1089" s="128"/>
      <c r="H1089" s="128"/>
      <c r="I1089" s="128"/>
      <c r="J1089" s="128"/>
      <c r="K1089" s="128"/>
      <c r="L1089" s="128"/>
      <c r="M1089" s="128"/>
      <c r="N1089" s="128"/>
      <c r="O1089" s="128"/>
      <c r="P1089" s="128"/>
      <c r="Q1089" s="128"/>
      <c r="R1089" s="128"/>
      <c r="S1089" s="128"/>
      <c r="T1089" s="128"/>
      <c r="U1089" s="128"/>
      <c r="V1089" s="128"/>
      <c r="W1089" s="128"/>
      <c r="X1089" s="128"/>
      <c r="Y1089" s="128"/>
      <c r="Z1089" s="128"/>
      <c r="AA1089" s="128"/>
      <c r="AB1089" s="128"/>
      <c r="AC1089" s="128"/>
    </row>
    <row r="1090" spans="1:29" x14ac:dyDescent="0.3">
      <c r="A1090" s="128"/>
      <c r="B1090" s="128"/>
      <c r="C1090" s="128"/>
      <c r="D1090" s="128"/>
      <c r="E1090" s="128"/>
      <c r="F1090" s="128"/>
      <c r="G1090" s="128"/>
      <c r="H1090" s="128"/>
      <c r="I1090" s="128"/>
      <c r="J1090" s="128"/>
      <c r="K1090" s="128"/>
      <c r="L1090" s="128"/>
      <c r="M1090" s="128"/>
      <c r="N1090" s="128"/>
      <c r="O1090" s="128"/>
      <c r="P1090" s="128"/>
      <c r="Q1090" s="128"/>
      <c r="R1090" s="128"/>
      <c r="S1090" s="128"/>
      <c r="T1090" s="128"/>
      <c r="U1090" s="128"/>
      <c r="V1090" s="128"/>
      <c r="W1090" s="128"/>
      <c r="X1090" s="128"/>
      <c r="Y1090" s="128"/>
      <c r="Z1090" s="128"/>
      <c r="AA1090" s="128"/>
      <c r="AB1090" s="128"/>
      <c r="AC1090" s="128"/>
    </row>
    <row r="1091" spans="1:29" x14ac:dyDescent="0.3">
      <c r="A1091" s="128"/>
      <c r="B1091" s="128"/>
      <c r="C1091" s="128"/>
      <c r="D1091" s="128"/>
      <c r="E1091" s="128"/>
      <c r="F1091" s="128"/>
      <c r="G1091" s="128"/>
      <c r="H1091" s="128"/>
      <c r="I1091" s="128"/>
      <c r="J1091" s="128"/>
      <c r="K1091" s="128"/>
      <c r="L1091" s="128"/>
      <c r="M1091" s="128"/>
      <c r="N1091" s="128"/>
      <c r="O1091" s="128"/>
      <c r="P1091" s="128"/>
      <c r="Q1091" s="128"/>
      <c r="R1091" s="128"/>
      <c r="S1091" s="128"/>
      <c r="T1091" s="128"/>
      <c r="U1091" s="128"/>
      <c r="V1091" s="128"/>
      <c r="W1091" s="128"/>
      <c r="X1091" s="128"/>
      <c r="Y1091" s="128"/>
      <c r="Z1091" s="128"/>
      <c r="AA1091" s="128"/>
      <c r="AB1091" s="128"/>
      <c r="AC1091" s="128"/>
    </row>
    <row r="1092" spans="1:29" x14ac:dyDescent="0.3">
      <c r="A1092" s="128"/>
      <c r="B1092" s="128"/>
      <c r="C1092" s="128"/>
      <c r="D1092" s="128"/>
      <c r="E1092" s="128"/>
      <c r="F1092" s="128"/>
      <c r="G1092" s="128"/>
      <c r="H1092" s="128"/>
      <c r="I1092" s="128"/>
      <c r="J1092" s="128"/>
      <c r="K1092" s="128"/>
      <c r="L1092" s="128"/>
      <c r="M1092" s="128"/>
      <c r="N1092" s="128"/>
      <c r="O1092" s="128"/>
      <c r="P1092" s="128"/>
      <c r="Q1092" s="128"/>
      <c r="R1092" s="128"/>
      <c r="S1092" s="128"/>
      <c r="T1092" s="128"/>
      <c r="U1092" s="128"/>
      <c r="V1092" s="128"/>
      <c r="W1092" s="128"/>
      <c r="X1092" s="128"/>
      <c r="Y1092" s="128"/>
      <c r="Z1092" s="128"/>
      <c r="AA1092" s="128"/>
      <c r="AB1092" s="128"/>
      <c r="AC1092" s="128"/>
    </row>
    <row r="1093" spans="1:29" x14ac:dyDescent="0.3">
      <c r="A1093" s="128"/>
      <c r="B1093" s="128"/>
      <c r="C1093" s="128"/>
      <c r="D1093" s="128"/>
      <c r="E1093" s="128"/>
      <c r="F1093" s="128"/>
      <c r="G1093" s="128"/>
      <c r="H1093" s="128"/>
      <c r="I1093" s="128"/>
      <c r="J1093" s="128"/>
      <c r="K1093" s="128"/>
      <c r="L1093" s="128"/>
      <c r="M1093" s="128"/>
      <c r="N1093" s="128"/>
      <c r="O1093" s="128"/>
      <c r="P1093" s="128"/>
      <c r="Q1093" s="128"/>
      <c r="R1093" s="128"/>
      <c r="S1093" s="128"/>
      <c r="T1093" s="128"/>
      <c r="U1093" s="128"/>
      <c r="V1093" s="128"/>
      <c r="W1093" s="128"/>
      <c r="X1093" s="128"/>
      <c r="Y1093" s="128"/>
      <c r="Z1093" s="128"/>
      <c r="AA1093" s="128"/>
      <c r="AB1093" s="128"/>
      <c r="AC1093" s="128"/>
    </row>
    <row r="1094" spans="1:29" x14ac:dyDescent="0.3">
      <c r="A1094" s="128"/>
      <c r="B1094" s="128"/>
      <c r="C1094" s="128"/>
      <c r="D1094" s="128"/>
      <c r="E1094" s="128"/>
      <c r="F1094" s="128"/>
      <c r="G1094" s="128"/>
      <c r="H1094" s="128"/>
      <c r="I1094" s="128"/>
      <c r="J1094" s="128"/>
      <c r="K1094" s="128"/>
      <c r="L1094" s="128"/>
      <c r="M1094" s="128"/>
      <c r="N1094" s="128"/>
      <c r="O1094" s="128"/>
      <c r="P1094" s="128"/>
      <c r="Q1094" s="128"/>
      <c r="R1094" s="128"/>
      <c r="S1094" s="128"/>
      <c r="T1094" s="128"/>
      <c r="U1094" s="128"/>
      <c r="V1094" s="128"/>
      <c r="W1094" s="128"/>
      <c r="X1094" s="128"/>
      <c r="Y1094" s="128"/>
      <c r="Z1094" s="128"/>
      <c r="AA1094" s="128"/>
      <c r="AB1094" s="128"/>
      <c r="AC1094" s="128"/>
    </row>
    <row r="1095" spans="1:29" x14ac:dyDescent="0.3">
      <c r="A1095" s="128"/>
      <c r="B1095" s="128"/>
      <c r="C1095" s="128"/>
      <c r="D1095" s="128"/>
      <c r="E1095" s="128"/>
      <c r="F1095" s="128"/>
      <c r="G1095" s="128"/>
      <c r="H1095" s="128"/>
      <c r="I1095" s="128"/>
      <c r="J1095" s="128"/>
      <c r="K1095" s="128"/>
      <c r="L1095" s="128"/>
      <c r="M1095" s="128"/>
      <c r="N1095" s="128"/>
      <c r="O1095" s="128"/>
      <c r="P1095" s="128"/>
      <c r="Q1095" s="128"/>
      <c r="R1095" s="128"/>
      <c r="S1095" s="128"/>
      <c r="T1095" s="128"/>
      <c r="U1095" s="128"/>
      <c r="V1095" s="128"/>
      <c r="W1095" s="128"/>
      <c r="X1095" s="128"/>
      <c r="Y1095" s="128"/>
      <c r="Z1095" s="128"/>
      <c r="AA1095" s="128"/>
      <c r="AB1095" s="128"/>
      <c r="AC1095" s="128"/>
    </row>
    <row r="1096" spans="1:29" x14ac:dyDescent="0.3">
      <c r="A1096" s="128"/>
      <c r="B1096" s="128"/>
      <c r="C1096" s="128"/>
      <c r="D1096" s="128"/>
      <c r="E1096" s="128"/>
      <c r="F1096" s="128"/>
      <c r="G1096" s="128"/>
      <c r="H1096" s="128"/>
      <c r="I1096" s="128"/>
      <c r="J1096" s="128"/>
      <c r="K1096" s="128"/>
      <c r="L1096" s="128"/>
      <c r="M1096" s="128"/>
      <c r="N1096" s="128"/>
      <c r="O1096" s="128"/>
      <c r="P1096" s="128"/>
      <c r="Q1096" s="128"/>
      <c r="R1096" s="128"/>
      <c r="S1096" s="128"/>
      <c r="T1096" s="128"/>
      <c r="U1096" s="128"/>
      <c r="V1096" s="128"/>
      <c r="W1096" s="128"/>
      <c r="X1096" s="128"/>
      <c r="Y1096" s="128"/>
      <c r="Z1096" s="128"/>
      <c r="AA1096" s="128"/>
      <c r="AB1096" s="128"/>
      <c r="AC1096" s="128"/>
    </row>
    <row r="1097" spans="1:29" x14ac:dyDescent="0.3">
      <c r="A1097" s="128"/>
      <c r="B1097" s="128"/>
      <c r="C1097" s="128"/>
      <c r="D1097" s="128"/>
      <c r="E1097" s="128"/>
      <c r="F1097" s="128"/>
      <c r="G1097" s="128"/>
      <c r="H1097" s="128"/>
      <c r="I1097" s="128"/>
      <c r="J1097" s="128"/>
      <c r="K1097" s="128"/>
      <c r="L1097" s="128"/>
      <c r="M1097" s="128"/>
      <c r="N1097" s="128"/>
      <c r="O1097" s="128"/>
      <c r="P1097" s="128"/>
      <c r="Q1097" s="128"/>
      <c r="R1097" s="128"/>
      <c r="S1097" s="128"/>
      <c r="T1097" s="128"/>
      <c r="U1097" s="128"/>
      <c r="V1097" s="128"/>
      <c r="W1097" s="128"/>
      <c r="X1097" s="128"/>
      <c r="Y1097" s="128"/>
      <c r="Z1097" s="128"/>
      <c r="AA1097" s="128"/>
      <c r="AB1097" s="128"/>
      <c r="AC1097" s="128"/>
    </row>
    <row r="1098" spans="1:29" x14ac:dyDescent="0.3">
      <c r="A1098" s="128"/>
      <c r="B1098" s="128"/>
      <c r="C1098" s="128"/>
      <c r="D1098" s="128"/>
      <c r="E1098" s="128"/>
      <c r="F1098" s="128"/>
      <c r="G1098" s="128"/>
      <c r="H1098" s="128"/>
      <c r="I1098" s="128"/>
      <c r="J1098" s="128"/>
      <c r="K1098" s="128"/>
      <c r="L1098" s="128"/>
      <c r="M1098" s="128"/>
      <c r="N1098" s="128"/>
      <c r="O1098" s="128"/>
      <c r="P1098" s="128"/>
      <c r="Q1098" s="128"/>
      <c r="R1098" s="128"/>
      <c r="S1098" s="128"/>
      <c r="T1098" s="128"/>
      <c r="U1098" s="128"/>
      <c r="V1098" s="128"/>
      <c r="W1098" s="128"/>
      <c r="X1098" s="128"/>
      <c r="Y1098" s="128"/>
      <c r="Z1098" s="128"/>
      <c r="AA1098" s="128"/>
      <c r="AB1098" s="128"/>
      <c r="AC1098" s="128"/>
    </row>
    <row r="1099" spans="1:29" x14ac:dyDescent="0.3">
      <c r="A1099" s="128"/>
      <c r="B1099" s="128"/>
      <c r="C1099" s="128"/>
      <c r="D1099" s="128"/>
      <c r="E1099" s="128"/>
      <c r="F1099" s="128"/>
      <c r="G1099" s="128"/>
      <c r="H1099" s="128"/>
      <c r="I1099" s="128"/>
      <c r="J1099" s="128"/>
      <c r="K1099" s="128"/>
      <c r="L1099" s="128"/>
      <c r="M1099" s="128"/>
      <c r="N1099" s="128"/>
      <c r="O1099" s="128"/>
      <c r="P1099" s="128"/>
      <c r="Q1099" s="128"/>
      <c r="R1099" s="128"/>
      <c r="S1099" s="128"/>
      <c r="T1099" s="128"/>
      <c r="U1099" s="128"/>
      <c r="V1099" s="128"/>
      <c r="W1099" s="128"/>
      <c r="X1099" s="128"/>
      <c r="Y1099" s="128"/>
      <c r="Z1099" s="128"/>
      <c r="AA1099" s="128"/>
      <c r="AB1099" s="128"/>
      <c r="AC1099" s="128"/>
    </row>
    <row r="1100" spans="1:29" x14ac:dyDescent="0.3">
      <c r="A1100" s="128"/>
      <c r="B1100" s="128"/>
      <c r="C1100" s="128"/>
      <c r="D1100" s="128"/>
      <c r="E1100" s="128"/>
      <c r="F1100" s="128"/>
      <c r="G1100" s="128"/>
      <c r="H1100" s="128"/>
      <c r="I1100" s="128"/>
      <c r="J1100" s="128"/>
      <c r="K1100" s="128"/>
      <c r="L1100" s="128"/>
      <c r="M1100" s="128"/>
      <c r="N1100" s="128"/>
      <c r="O1100" s="128"/>
      <c r="P1100" s="128"/>
      <c r="Q1100" s="128"/>
      <c r="R1100" s="128"/>
      <c r="S1100" s="128"/>
      <c r="T1100" s="128"/>
      <c r="U1100" s="128"/>
      <c r="V1100" s="128"/>
      <c r="W1100" s="128"/>
      <c r="X1100" s="128"/>
      <c r="Y1100" s="128"/>
      <c r="Z1100" s="128"/>
      <c r="AA1100" s="128"/>
      <c r="AB1100" s="128"/>
      <c r="AC1100" s="128"/>
    </row>
    <row r="1101" spans="1:29" x14ac:dyDescent="0.3">
      <c r="A1101" s="128"/>
      <c r="B1101" s="128"/>
      <c r="C1101" s="128"/>
      <c r="D1101" s="128"/>
      <c r="E1101" s="128"/>
      <c r="F1101" s="128"/>
      <c r="G1101" s="128"/>
      <c r="H1101" s="128"/>
      <c r="I1101" s="128"/>
      <c r="J1101" s="128"/>
      <c r="K1101" s="128"/>
      <c r="L1101" s="128"/>
      <c r="M1101" s="128"/>
      <c r="N1101" s="128"/>
      <c r="O1101" s="128"/>
      <c r="P1101" s="128"/>
      <c r="Q1101" s="128"/>
      <c r="R1101" s="128"/>
      <c r="S1101" s="128"/>
      <c r="T1101" s="128"/>
      <c r="U1101" s="128"/>
      <c r="V1101" s="128"/>
      <c r="W1101" s="128"/>
      <c r="X1101" s="128"/>
      <c r="Y1101" s="128"/>
      <c r="Z1101" s="128"/>
      <c r="AA1101" s="128"/>
      <c r="AB1101" s="128"/>
      <c r="AC1101" s="128"/>
    </row>
    <row r="1102" spans="1:29" x14ac:dyDescent="0.3">
      <c r="A1102" s="128"/>
      <c r="B1102" s="128"/>
      <c r="C1102" s="128"/>
      <c r="D1102" s="128"/>
      <c r="E1102" s="128"/>
      <c r="F1102" s="128"/>
      <c r="G1102" s="128"/>
      <c r="H1102" s="128"/>
      <c r="I1102" s="128"/>
      <c r="J1102" s="128"/>
      <c r="K1102" s="128"/>
      <c r="L1102" s="128"/>
      <c r="M1102" s="128"/>
      <c r="N1102" s="128"/>
      <c r="O1102" s="128"/>
      <c r="P1102" s="128"/>
      <c r="Q1102" s="128"/>
      <c r="R1102" s="128"/>
      <c r="S1102" s="128"/>
      <c r="T1102" s="128"/>
      <c r="U1102" s="128"/>
      <c r="V1102" s="128"/>
      <c r="W1102" s="128"/>
      <c r="X1102" s="128"/>
      <c r="Y1102" s="128"/>
      <c r="Z1102" s="128"/>
      <c r="AA1102" s="128"/>
      <c r="AB1102" s="128"/>
      <c r="AC1102" s="128"/>
    </row>
    <row r="1103" spans="1:29" x14ac:dyDescent="0.3">
      <c r="A1103" s="128"/>
      <c r="B1103" s="128"/>
      <c r="C1103" s="128"/>
      <c r="D1103" s="128"/>
      <c r="E1103" s="128"/>
      <c r="F1103" s="128"/>
      <c r="G1103" s="128"/>
      <c r="H1103" s="128"/>
      <c r="I1103" s="128"/>
      <c r="J1103" s="128"/>
      <c r="K1103" s="128"/>
      <c r="L1103" s="128"/>
      <c r="M1103" s="128"/>
      <c r="N1103" s="128"/>
      <c r="O1103" s="128"/>
      <c r="P1103" s="128"/>
      <c r="Q1103" s="128"/>
      <c r="R1103" s="128"/>
      <c r="S1103" s="128"/>
      <c r="T1103" s="128"/>
      <c r="U1103" s="128"/>
      <c r="V1103" s="128"/>
      <c r="W1103" s="128"/>
      <c r="X1103" s="128"/>
      <c r="Y1103" s="128"/>
      <c r="Z1103" s="128"/>
      <c r="AA1103" s="128"/>
      <c r="AB1103" s="128"/>
      <c r="AC1103" s="128"/>
    </row>
    <row r="1104" spans="1:29" x14ac:dyDescent="0.3">
      <c r="A1104" s="128"/>
      <c r="B1104" s="128"/>
      <c r="C1104" s="128"/>
      <c r="D1104" s="128"/>
      <c r="E1104" s="128"/>
      <c r="F1104" s="128"/>
      <c r="G1104" s="128"/>
      <c r="H1104" s="128"/>
      <c r="I1104" s="128"/>
      <c r="J1104" s="128"/>
      <c r="K1104" s="128"/>
      <c r="L1104" s="128"/>
      <c r="M1104" s="128"/>
      <c r="N1104" s="128"/>
      <c r="O1104" s="128"/>
      <c r="P1104" s="128"/>
      <c r="Q1104" s="128"/>
      <c r="R1104" s="128"/>
      <c r="S1104" s="128"/>
      <c r="T1104" s="128"/>
      <c r="U1104" s="128"/>
      <c r="V1104" s="128"/>
      <c r="W1104" s="128"/>
      <c r="X1104" s="128"/>
      <c r="Y1104" s="128"/>
      <c r="Z1104" s="128"/>
      <c r="AA1104" s="128"/>
      <c r="AB1104" s="128"/>
      <c r="AC1104" s="128"/>
    </row>
    <row r="1105" spans="1:29" x14ac:dyDescent="0.3">
      <c r="A1105" s="128"/>
      <c r="B1105" s="128"/>
      <c r="C1105" s="128"/>
      <c r="D1105" s="128"/>
      <c r="E1105" s="128"/>
      <c r="F1105" s="128"/>
      <c r="G1105" s="128"/>
      <c r="H1105" s="128"/>
      <c r="I1105" s="128"/>
      <c r="J1105" s="128"/>
      <c r="K1105" s="128"/>
      <c r="L1105" s="128"/>
      <c r="M1105" s="128"/>
      <c r="N1105" s="128"/>
      <c r="O1105" s="128"/>
      <c r="P1105" s="128"/>
      <c r="Q1105" s="128"/>
      <c r="R1105" s="128"/>
      <c r="S1105" s="128"/>
      <c r="T1105" s="128"/>
      <c r="U1105" s="128"/>
      <c r="V1105" s="128"/>
      <c r="W1105" s="128"/>
      <c r="X1105" s="128"/>
      <c r="Y1105" s="128"/>
      <c r="Z1105" s="128"/>
      <c r="AA1105" s="128"/>
      <c r="AB1105" s="128"/>
      <c r="AC1105" s="128"/>
    </row>
    <row r="1106" spans="1:29" x14ac:dyDescent="0.3">
      <c r="A1106" s="128"/>
      <c r="B1106" s="128"/>
      <c r="C1106" s="128"/>
      <c r="D1106" s="128"/>
      <c r="E1106" s="128"/>
      <c r="F1106" s="128"/>
      <c r="G1106" s="128"/>
      <c r="H1106" s="128"/>
      <c r="I1106" s="128"/>
      <c r="J1106" s="128"/>
      <c r="K1106" s="128"/>
      <c r="L1106" s="128"/>
      <c r="M1106" s="128"/>
      <c r="N1106" s="128"/>
      <c r="O1106" s="128"/>
      <c r="P1106" s="128"/>
      <c r="Q1106" s="128"/>
      <c r="R1106" s="128"/>
      <c r="S1106" s="128"/>
      <c r="T1106" s="128"/>
      <c r="U1106" s="128"/>
      <c r="V1106" s="128"/>
      <c r="W1106" s="128"/>
      <c r="X1106" s="128"/>
      <c r="Y1106" s="128"/>
      <c r="Z1106" s="128"/>
      <c r="AA1106" s="128"/>
      <c r="AB1106" s="128"/>
      <c r="AC1106" s="128"/>
    </row>
    <row r="1107" spans="1:29" x14ac:dyDescent="0.3">
      <c r="A1107" s="128"/>
      <c r="B1107" s="128"/>
      <c r="C1107" s="128"/>
      <c r="D1107" s="128"/>
      <c r="E1107" s="128"/>
      <c r="F1107" s="128"/>
      <c r="G1107" s="128"/>
      <c r="H1107" s="128"/>
      <c r="I1107" s="128"/>
      <c r="J1107" s="128"/>
      <c r="K1107" s="128"/>
      <c r="L1107" s="128"/>
      <c r="M1107" s="128"/>
      <c r="N1107" s="128"/>
      <c r="O1107" s="128"/>
      <c r="P1107" s="128"/>
      <c r="Q1107" s="128"/>
      <c r="R1107" s="128"/>
      <c r="S1107" s="128"/>
      <c r="T1107" s="128"/>
      <c r="U1107" s="128"/>
      <c r="V1107" s="128"/>
      <c r="W1107" s="128"/>
      <c r="X1107" s="128"/>
      <c r="Y1107" s="128"/>
      <c r="Z1107" s="128"/>
      <c r="AA1107" s="128"/>
      <c r="AB1107" s="128"/>
      <c r="AC1107" s="128"/>
    </row>
    <row r="1108" spans="1:29" x14ac:dyDescent="0.3">
      <c r="A1108" s="128"/>
      <c r="B1108" s="128"/>
      <c r="C1108" s="128"/>
      <c r="D1108" s="128"/>
      <c r="E1108" s="128"/>
      <c r="F1108" s="128"/>
      <c r="G1108" s="128"/>
      <c r="H1108" s="128"/>
      <c r="I1108" s="128"/>
      <c r="J1108" s="128"/>
      <c r="K1108" s="128"/>
      <c r="L1108" s="128"/>
      <c r="M1108" s="128"/>
      <c r="N1108" s="128"/>
      <c r="O1108" s="128"/>
      <c r="P1108" s="128"/>
      <c r="Q1108" s="128"/>
      <c r="R1108" s="128"/>
      <c r="S1108" s="128"/>
      <c r="T1108" s="128"/>
      <c r="U1108" s="128"/>
      <c r="V1108" s="128"/>
      <c r="W1108" s="128"/>
      <c r="X1108" s="128"/>
      <c r="Y1108" s="128"/>
      <c r="Z1108" s="128"/>
      <c r="AA1108" s="128"/>
      <c r="AB1108" s="128"/>
      <c r="AC1108" s="128"/>
    </row>
    <row r="1109" spans="1:29" x14ac:dyDescent="0.3">
      <c r="A1109" s="128"/>
      <c r="B1109" s="128"/>
      <c r="C1109" s="128"/>
      <c r="D1109" s="128"/>
      <c r="E1109" s="128"/>
      <c r="F1109" s="128"/>
      <c r="G1109" s="128"/>
      <c r="H1109" s="128"/>
      <c r="I1109" s="128"/>
      <c r="J1109" s="128"/>
      <c r="K1109" s="128"/>
      <c r="L1109" s="128"/>
      <c r="M1109" s="128"/>
      <c r="N1109" s="128"/>
      <c r="O1109" s="128"/>
      <c r="P1109" s="128"/>
      <c r="Q1109" s="128"/>
      <c r="R1109" s="128"/>
      <c r="S1109" s="128"/>
      <c r="T1109" s="128"/>
      <c r="U1109" s="128"/>
      <c r="V1109" s="128"/>
      <c r="W1109" s="128"/>
      <c r="X1109" s="128"/>
      <c r="Y1109" s="128"/>
      <c r="Z1109" s="128"/>
      <c r="AA1109" s="128"/>
      <c r="AB1109" s="128"/>
      <c r="AC1109" s="128"/>
    </row>
    <row r="1110" spans="1:29" x14ac:dyDescent="0.3">
      <c r="A1110" s="128"/>
      <c r="B1110" s="128"/>
      <c r="C1110" s="128"/>
      <c r="D1110" s="128"/>
      <c r="E1110" s="128"/>
      <c r="F1110" s="128"/>
      <c r="G1110" s="128"/>
      <c r="H1110" s="128"/>
      <c r="I1110" s="128"/>
      <c r="J1110" s="128"/>
      <c r="K1110" s="128"/>
      <c r="L1110" s="128"/>
      <c r="M1110" s="128"/>
      <c r="N1110" s="128"/>
      <c r="O1110" s="128"/>
      <c r="P1110" s="128"/>
      <c r="Q1110" s="128"/>
      <c r="R1110" s="128"/>
      <c r="S1110" s="128"/>
      <c r="T1110" s="128"/>
      <c r="U1110" s="128"/>
      <c r="V1110" s="128"/>
      <c r="W1110" s="128"/>
      <c r="X1110" s="128"/>
      <c r="Y1110" s="128"/>
      <c r="Z1110" s="128"/>
      <c r="AA1110" s="128"/>
      <c r="AB1110" s="128"/>
      <c r="AC1110" s="128"/>
    </row>
    <row r="1111" spans="1:29" x14ac:dyDescent="0.3">
      <c r="A1111" s="128"/>
      <c r="B1111" s="128"/>
      <c r="C1111" s="128"/>
      <c r="D1111" s="128"/>
      <c r="E1111" s="128"/>
      <c r="F1111" s="128"/>
      <c r="G1111" s="128"/>
      <c r="H1111" s="128"/>
      <c r="I1111" s="128"/>
      <c r="J1111" s="128"/>
      <c r="K1111" s="128"/>
      <c r="L1111" s="128"/>
      <c r="M1111" s="128"/>
      <c r="N1111" s="128"/>
      <c r="O1111" s="128"/>
      <c r="P1111" s="128"/>
      <c r="Q1111" s="128"/>
      <c r="R1111" s="128"/>
      <c r="S1111" s="128"/>
      <c r="T1111" s="128"/>
      <c r="U1111" s="128"/>
      <c r="V1111" s="128"/>
      <c r="W1111" s="128"/>
      <c r="X1111" s="128"/>
      <c r="Y1111" s="128"/>
      <c r="Z1111" s="128"/>
      <c r="AA1111" s="128"/>
      <c r="AB1111" s="128"/>
      <c r="AC1111" s="128"/>
    </row>
    <row r="1112" spans="1:29" x14ac:dyDescent="0.3">
      <c r="A1112" s="128"/>
      <c r="B1112" s="128"/>
      <c r="C1112" s="128"/>
      <c r="D1112" s="128"/>
      <c r="E1112" s="128"/>
      <c r="F1112" s="128"/>
      <c r="G1112" s="128"/>
      <c r="H1112" s="128"/>
      <c r="I1112" s="128"/>
      <c r="J1112" s="128"/>
      <c r="K1112" s="128"/>
      <c r="L1112" s="128"/>
      <c r="M1112" s="128"/>
      <c r="N1112" s="128"/>
      <c r="O1112" s="128"/>
      <c r="P1112" s="128"/>
      <c r="Q1112" s="128"/>
      <c r="R1112" s="128"/>
      <c r="S1112" s="128"/>
      <c r="T1112" s="128"/>
      <c r="U1112" s="128"/>
      <c r="V1112" s="128"/>
      <c r="W1112" s="128"/>
      <c r="X1112" s="128"/>
      <c r="Y1112" s="128"/>
      <c r="Z1112" s="128"/>
      <c r="AA1112" s="128"/>
      <c r="AB1112" s="128"/>
      <c r="AC1112" s="128"/>
    </row>
    <row r="1113" spans="1:29" x14ac:dyDescent="0.3">
      <c r="A1113" s="128"/>
      <c r="B1113" s="128"/>
      <c r="C1113" s="128"/>
      <c r="D1113" s="128"/>
      <c r="E1113" s="128"/>
      <c r="F1113" s="128"/>
      <c r="G1113" s="128"/>
      <c r="H1113" s="128"/>
      <c r="I1113" s="128"/>
      <c r="J1113" s="128"/>
      <c r="K1113" s="128"/>
      <c r="L1113" s="128"/>
      <c r="M1113" s="128"/>
      <c r="N1113" s="128"/>
      <c r="O1113" s="128"/>
      <c r="P1113" s="128"/>
      <c r="Q1113" s="128"/>
      <c r="R1113" s="128"/>
      <c r="S1113" s="128"/>
      <c r="T1113" s="128"/>
      <c r="U1113" s="128"/>
      <c r="V1113" s="128"/>
      <c r="W1113" s="128"/>
      <c r="X1113" s="128"/>
      <c r="Y1113" s="128"/>
      <c r="Z1113" s="128"/>
      <c r="AA1113" s="128"/>
      <c r="AB1113" s="128"/>
      <c r="AC1113" s="128"/>
    </row>
    <row r="1114" spans="1:29" x14ac:dyDescent="0.3">
      <c r="A1114" s="128"/>
      <c r="B1114" s="128"/>
      <c r="C1114" s="128"/>
      <c r="D1114" s="128"/>
      <c r="E1114" s="128"/>
      <c r="F1114" s="128"/>
      <c r="G1114" s="128"/>
      <c r="H1114" s="128"/>
      <c r="I1114" s="128"/>
      <c r="J1114" s="128"/>
      <c r="K1114" s="128"/>
      <c r="L1114" s="128"/>
      <c r="M1114" s="128"/>
      <c r="N1114" s="128"/>
      <c r="O1114" s="128"/>
      <c r="P1114" s="128"/>
      <c r="Q1114" s="128"/>
      <c r="R1114" s="128"/>
      <c r="S1114" s="128"/>
      <c r="T1114" s="128"/>
      <c r="U1114" s="128"/>
      <c r="V1114" s="128"/>
      <c r="W1114" s="128"/>
      <c r="X1114" s="128"/>
      <c r="Y1114" s="128"/>
      <c r="Z1114" s="128"/>
      <c r="AA1114" s="128"/>
      <c r="AB1114" s="128"/>
      <c r="AC1114" s="128"/>
    </row>
    <row r="1115" spans="1:29" x14ac:dyDescent="0.3">
      <c r="A1115" s="128"/>
      <c r="B1115" s="128"/>
      <c r="C1115" s="128"/>
      <c r="D1115" s="128"/>
      <c r="E1115" s="128"/>
      <c r="F1115" s="128"/>
      <c r="G1115" s="128"/>
      <c r="H1115" s="128"/>
      <c r="I1115" s="128"/>
      <c r="J1115" s="128"/>
      <c r="K1115" s="128"/>
      <c r="L1115" s="128"/>
      <c r="M1115" s="128"/>
      <c r="N1115" s="128"/>
      <c r="O1115" s="128"/>
      <c r="P1115" s="128"/>
      <c r="Q1115" s="128"/>
      <c r="R1115" s="128"/>
      <c r="S1115" s="128"/>
      <c r="T1115" s="128"/>
      <c r="U1115" s="128"/>
      <c r="V1115" s="128"/>
      <c r="W1115" s="128"/>
      <c r="X1115" s="128"/>
      <c r="Y1115" s="128"/>
      <c r="Z1115" s="128"/>
      <c r="AA1115" s="128"/>
      <c r="AB1115" s="128"/>
      <c r="AC1115" s="128"/>
    </row>
    <row r="1116" spans="1:29" x14ac:dyDescent="0.3">
      <c r="A1116" s="128"/>
      <c r="B1116" s="128"/>
      <c r="C1116" s="128"/>
      <c r="D1116" s="128"/>
      <c r="E1116" s="128"/>
      <c r="F1116" s="128"/>
      <c r="G1116" s="128"/>
      <c r="H1116" s="128"/>
      <c r="I1116" s="128"/>
      <c r="J1116" s="128"/>
      <c r="K1116" s="128"/>
      <c r="L1116" s="128"/>
      <c r="M1116" s="128"/>
      <c r="N1116" s="128"/>
      <c r="O1116" s="128"/>
      <c r="P1116" s="128"/>
      <c r="Q1116" s="128"/>
      <c r="R1116" s="128"/>
      <c r="S1116" s="128"/>
      <c r="T1116" s="128"/>
      <c r="U1116" s="128"/>
      <c r="V1116" s="128"/>
      <c r="W1116" s="128"/>
      <c r="X1116" s="128"/>
      <c r="Y1116" s="128"/>
      <c r="Z1116" s="128"/>
      <c r="AA1116" s="128"/>
      <c r="AB1116" s="128"/>
      <c r="AC1116" s="128"/>
    </row>
    <row r="1117" spans="1:29" x14ac:dyDescent="0.3">
      <c r="A1117" s="128"/>
      <c r="B1117" s="128"/>
      <c r="C1117" s="128"/>
      <c r="D1117" s="128"/>
      <c r="E1117" s="128"/>
      <c r="F1117" s="128"/>
      <c r="G1117" s="128"/>
      <c r="H1117" s="128"/>
      <c r="I1117" s="128"/>
      <c r="J1117" s="128"/>
      <c r="K1117" s="128"/>
      <c r="L1117" s="128"/>
      <c r="M1117" s="128"/>
      <c r="N1117" s="128"/>
      <c r="O1117" s="128"/>
      <c r="P1117" s="128"/>
      <c r="Q1117" s="128"/>
      <c r="R1117" s="128"/>
      <c r="S1117" s="128"/>
      <c r="T1117" s="128"/>
      <c r="U1117" s="128"/>
      <c r="V1117" s="128"/>
      <c r="W1117" s="128"/>
      <c r="X1117" s="128"/>
      <c r="Y1117" s="128"/>
      <c r="Z1117" s="128"/>
      <c r="AA1117" s="128"/>
      <c r="AB1117" s="128"/>
      <c r="AC1117" s="128"/>
    </row>
    <row r="1118" spans="1:29" x14ac:dyDescent="0.3">
      <c r="A1118" s="128"/>
      <c r="B1118" s="128"/>
      <c r="C1118" s="128"/>
      <c r="D1118" s="128"/>
      <c r="E1118" s="128"/>
      <c r="F1118" s="128"/>
      <c r="G1118" s="128"/>
      <c r="H1118" s="128"/>
      <c r="I1118" s="128"/>
      <c r="J1118" s="128"/>
      <c r="K1118" s="128"/>
      <c r="L1118" s="128"/>
      <c r="M1118" s="128"/>
      <c r="N1118" s="128"/>
      <c r="O1118" s="128"/>
      <c r="P1118" s="128"/>
      <c r="Q1118" s="128"/>
      <c r="R1118" s="128"/>
      <c r="S1118" s="128"/>
      <c r="T1118" s="128"/>
      <c r="U1118" s="128"/>
      <c r="V1118" s="128"/>
      <c r="W1118" s="128"/>
      <c r="X1118" s="128"/>
      <c r="Y1118" s="128"/>
      <c r="Z1118" s="128"/>
      <c r="AA1118" s="128"/>
      <c r="AB1118" s="128"/>
      <c r="AC1118" s="128"/>
    </row>
    <row r="1119" spans="1:29" x14ac:dyDescent="0.3">
      <c r="A1119" s="128"/>
      <c r="B1119" s="128"/>
      <c r="C1119" s="128"/>
      <c r="D1119" s="128"/>
      <c r="E1119" s="128"/>
      <c r="F1119" s="128"/>
      <c r="G1119" s="128"/>
      <c r="H1119" s="128"/>
      <c r="I1119" s="128"/>
      <c r="J1119" s="128"/>
      <c r="K1119" s="128"/>
      <c r="L1119" s="128"/>
      <c r="M1119" s="128"/>
      <c r="N1119" s="128"/>
      <c r="O1119" s="128"/>
      <c r="P1119" s="128"/>
      <c r="Q1119" s="128"/>
      <c r="R1119" s="128"/>
      <c r="S1119" s="128"/>
      <c r="T1119" s="128"/>
      <c r="U1119" s="128"/>
      <c r="V1119" s="128"/>
      <c r="W1119" s="128"/>
      <c r="X1119" s="128"/>
      <c r="Y1119" s="128"/>
      <c r="Z1119" s="128"/>
      <c r="AA1119" s="128"/>
      <c r="AB1119" s="128"/>
      <c r="AC1119" s="128"/>
    </row>
    <row r="1120" spans="1:29" x14ac:dyDescent="0.3">
      <c r="A1120" s="128"/>
      <c r="B1120" s="128"/>
      <c r="C1120" s="128"/>
      <c r="D1120" s="128"/>
      <c r="E1120" s="128"/>
      <c r="F1120" s="128"/>
      <c r="G1120" s="128"/>
      <c r="H1120" s="128"/>
      <c r="I1120" s="128"/>
      <c r="J1120" s="128"/>
      <c r="K1120" s="128"/>
      <c r="L1120" s="128"/>
      <c r="M1120" s="128"/>
      <c r="N1120" s="128"/>
      <c r="O1120" s="128"/>
      <c r="P1120" s="128"/>
      <c r="Q1120" s="128"/>
      <c r="R1120" s="128"/>
      <c r="S1120" s="128"/>
      <c r="T1120" s="128"/>
      <c r="U1120" s="128"/>
      <c r="V1120" s="128"/>
      <c r="W1120" s="128"/>
      <c r="X1120" s="128"/>
      <c r="Y1120" s="128"/>
      <c r="Z1120" s="128"/>
      <c r="AA1120" s="128"/>
      <c r="AB1120" s="128"/>
      <c r="AC1120" s="128"/>
    </row>
    <row r="1121" spans="1:29" x14ac:dyDescent="0.3">
      <c r="A1121" s="128"/>
      <c r="B1121" s="128"/>
      <c r="C1121" s="128"/>
      <c r="D1121" s="128"/>
      <c r="E1121" s="128"/>
      <c r="F1121" s="128"/>
      <c r="G1121" s="128"/>
      <c r="H1121" s="128"/>
      <c r="I1121" s="128"/>
      <c r="J1121" s="128"/>
      <c r="K1121" s="128"/>
      <c r="L1121" s="128"/>
      <c r="M1121" s="128"/>
      <c r="N1121" s="128"/>
      <c r="O1121" s="128"/>
      <c r="P1121" s="128"/>
      <c r="Q1121" s="128"/>
      <c r="R1121" s="128"/>
      <c r="S1121" s="128"/>
      <c r="T1121" s="128"/>
      <c r="U1121" s="128"/>
      <c r="V1121" s="128"/>
      <c r="W1121" s="128"/>
      <c r="X1121" s="128"/>
      <c r="Y1121" s="128"/>
      <c r="Z1121" s="128"/>
      <c r="AA1121" s="128"/>
      <c r="AB1121" s="128"/>
      <c r="AC1121" s="128"/>
    </row>
    <row r="1122" spans="1:29" x14ac:dyDescent="0.3">
      <c r="A1122" s="128"/>
      <c r="B1122" s="128"/>
      <c r="C1122" s="128"/>
      <c r="D1122" s="128"/>
      <c r="E1122" s="128"/>
      <c r="F1122" s="128"/>
      <c r="G1122" s="128"/>
      <c r="H1122" s="128"/>
      <c r="I1122" s="128"/>
      <c r="J1122" s="128"/>
      <c r="K1122" s="128"/>
      <c r="L1122" s="128"/>
      <c r="M1122" s="128"/>
      <c r="N1122" s="128"/>
      <c r="O1122" s="128"/>
      <c r="P1122" s="128"/>
      <c r="Q1122" s="128"/>
      <c r="R1122" s="128"/>
      <c r="S1122" s="128"/>
      <c r="T1122" s="128"/>
      <c r="U1122" s="128"/>
      <c r="V1122" s="128"/>
      <c r="W1122" s="128"/>
      <c r="X1122" s="128"/>
      <c r="Y1122" s="128"/>
      <c r="Z1122" s="128"/>
      <c r="AA1122" s="128"/>
      <c r="AB1122" s="128"/>
      <c r="AC1122" s="128"/>
    </row>
    <row r="1123" spans="1:29" x14ac:dyDescent="0.3">
      <c r="A1123" s="128"/>
      <c r="B1123" s="128"/>
      <c r="C1123" s="128"/>
      <c r="D1123" s="128"/>
      <c r="E1123" s="128"/>
      <c r="F1123" s="128"/>
      <c r="G1123" s="128"/>
      <c r="H1123" s="128"/>
      <c r="I1123" s="128"/>
      <c r="J1123" s="128"/>
      <c r="K1123" s="128"/>
      <c r="L1123" s="128"/>
      <c r="M1123" s="128"/>
      <c r="N1123" s="128"/>
      <c r="O1123" s="128"/>
      <c r="P1123" s="128"/>
      <c r="Q1123" s="128"/>
      <c r="R1123" s="128"/>
      <c r="S1123" s="128"/>
      <c r="T1123" s="128"/>
      <c r="U1123" s="128"/>
      <c r="V1123" s="128"/>
      <c r="W1123" s="128"/>
      <c r="X1123" s="128"/>
      <c r="Y1123" s="128"/>
      <c r="Z1123" s="128"/>
      <c r="AA1123" s="128"/>
      <c r="AB1123" s="128"/>
      <c r="AC1123" s="128"/>
    </row>
    <row r="1124" spans="1:29" x14ac:dyDescent="0.3">
      <c r="A1124" s="128"/>
      <c r="B1124" s="128"/>
      <c r="C1124" s="128"/>
      <c r="D1124" s="128"/>
      <c r="E1124" s="128"/>
      <c r="F1124" s="128"/>
      <c r="G1124" s="128"/>
      <c r="H1124" s="128"/>
      <c r="I1124" s="128"/>
      <c r="J1124" s="128"/>
      <c r="K1124" s="128"/>
      <c r="L1124" s="128"/>
      <c r="M1124" s="128"/>
      <c r="N1124" s="128"/>
      <c r="O1124" s="128"/>
      <c r="P1124" s="128"/>
      <c r="Q1124" s="128"/>
      <c r="R1124" s="128"/>
      <c r="S1124" s="128"/>
      <c r="T1124" s="128"/>
      <c r="U1124" s="128"/>
      <c r="V1124" s="128"/>
      <c r="W1124" s="128"/>
      <c r="X1124" s="128"/>
      <c r="Y1124" s="128"/>
      <c r="Z1124" s="128"/>
      <c r="AA1124" s="128"/>
      <c r="AB1124" s="128"/>
      <c r="AC1124" s="128"/>
    </row>
    <row r="1125" spans="1:29" x14ac:dyDescent="0.3">
      <c r="A1125" s="128"/>
      <c r="B1125" s="128"/>
      <c r="C1125" s="128"/>
      <c r="D1125" s="128"/>
      <c r="E1125" s="128"/>
      <c r="F1125" s="128"/>
      <c r="G1125" s="128"/>
      <c r="H1125" s="128"/>
      <c r="I1125" s="128"/>
      <c r="J1125" s="128"/>
      <c r="K1125" s="128"/>
      <c r="L1125" s="128"/>
      <c r="M1125" s="128"/>
      <c r="N1125" s="128"/>
      <c r="O1125" s="128"/>
      <c r="P1125" s="128"/>
      <c r="Q1125" s="128"/>
      <c r="R1125" s="128"/>
      <c r="S1125" s="128"/>
      <c r="T1125" s="128"/>
      <c r="U1125" s="128"/>
      <c r="V1125" s="128"/>
      <c r="W1125" s="128"/>
      <c r="X1125" s="128"/>
      <c r="Y1125" s="128"/>
      <c r="Z1125" s="128"/>
      <c r="AA1125" s="128"/>
      <c r="AB1125" s="128"/>
      <c r="AC1125" s="128"/>
    </row>
    <row r="1126" spans="1:29" x14ac:dyDescent="0.3">
      <c r="A1126" s="128"/>
      <c r="B1126" s="128"/>
      <c r="C1126" s="128"/>
      <c r="D1126" s="128"/>
      <c r="E1126" s="128"/>
      <c r="F1126" s="128"/>
      <c r="G1126" s="128"/>
      <c r="H1126" s="128"/>
      <c r="I1126" s="128"/>
      <c r="J1126" s="128"/>
      <c r="K1126" s="128"/>
      <c r="L1126" s="128"/>
      <c r="M1126" s="128"/>
      <c r="N1126" s="128"/>
      <c r="O1126" s="128"/>
      <c r="P1126" s="128"/>
      <c r="Q1126" s="128"/>
      <c r="R1126" s="128"/>
      <c r="S1126" s="128"/>
      <c r="T1126" s="128"/>
      <c r="U1126" s="128"/>
      <c r="V1126" s="128"/>
      <c r="W1126" s="128"/>
      <c r="X1126" s="128"/>
      <c r="Y1126" s="128"/>
      <c r="Z1126" s="128"/>
      <c r="AA1126" s="128"/>
      <c r="AB1126" s="128"/>
      <c r="AC1126" s="128"/>
    </row>
    <row r="1127" spans="1:29" x14ac:dyDescent="0.3">
      <c r="A1127" s="128"/>
      <c r="B1127" s="128"/>
      <c r="C1127" s="128"/>
      <c r="D1127" s="128"/>
      <c r="E1127" s="128"/>
      <c r="F1127" s="128"/>
      <c r="G1127" s="128"/>
      <c r="H1127" s="128"/>
      <c r="I1127" s="128"/>
      <c r="J1127" s="128"/>
      <c r="K1127" s="128"/>
      <c r="L1127" s="128"/>
      <c r="M1127" s="128"/>
      <c r="N1127" s="128"/>
      <c r="O1127" s="128"/>
      <c r="P1127" s="128"/>
      <c r="Q1127" s="128"/>
      <c r="R1127" s="128"/>
      <c r="S1127" s="128"/>
      <c r="T1127" s="128"/>
      <c r="U1127" s="128"/>
      <c r="V1127" s="128"/>
      <c r="W1127" s="128"/>
      <c r="X1127" s="128"/>
      <c r="Y1127" s="128"/>
      <c r="Z1127" s="128"/>
      <c r="AA1127" s="128"/>
      <c r="AB1127" s="128"/>
      <c r="AC1127" s="128"/>
    </row>
    <row r="1128" spans="1:29" x14ac:dyDescent="0.3">
      <c r="A1128" s="128"/>
      <c r="B1128" s="128"/>
      <c r="C1128" s="128"/>
      <c r="D1128" s="128"/>
      <c r="E1128" s="128"/>
      <c r="F1128" s="128"/>
      <c r="G1128" s="128"/>
      <c r="H1128" s="128"/>
      <c r="I1128" s="128"/>
      <c r="J1128" s="128"/>
      <c r="K1128" s="128"/>
      <c r="L1128" s="128"/>
      <c r="M1128" s="128"/>
      <c r="N1128" s="128"/>
      <c r="O1128" s="128"/>
      <c r="P1128" s="128"/>
      <c r="Q1128" s="128"/>
      <c r="R1128" s="128"/>
      <c r="S1128" s="128"/>
      <c r="T1128" s="128"/>
      <c r="U1128" s="128"/>
      <c r="V1128" s="128"/>
      <c r="W1128" s="128"/>
      <c r="X1128" s="128"/>
      <c r="Y1128" s="128"/>
      <c r="Z1128" s="128"/>
      <c r="AA1128" s="128"/>
      <c r="AB1128" s="128"/>
      <c r="AC1128" s="128"/>
    </row>
    <row r="1129" spans="1:29" x14ac:dyDescent="0.3">
      <c r="A1129" s="128"/>
      <c r="B1129" s="128"/>
      <c r="C1129" s="128"/>
      <c r="D1129" s="128"/>
      <c r="E1129" s="128"/>
      <c r="F1129" s="128"/>
      <c r="G1129" s="128"/>
      <c r="H1129" s="128"/>
      <c r="I1129" s="128"/>
      <c r="J1129" s="128"/>
      <c r="K1129" s="128"/>
      <c r="L1129" s="128"/>
      <c r="M1129" s="128"/>
      <c r="N1129" s="128"/>
      <c r="O1129" s="128"/>
      <c r="P1129" s="128"/>
      <c r="Q1129" s="128"/>
      <c r="R1129" s="128"/>
      <c r="S1129" s="128"/>
      <c r="T1129" s="128"/>
      <c r="U1129" s="128"/>
      <c r="V1129" s="128"/>
      <c r="W1129" s="128"/>
      <c r="X1129" s="128"/>
      <c r="Y1129" s="128"/>
      <c r="Z1129" s="128"/>
      <c r="AA1129" s="128"/>
      <c r="AB1129" s="128"/>
      <c r="AC1129" s="128"/>
    </row>
    <row r="1130" spans="1:29" x14ac:dyDescent="0.3">
      <c r="A1130" s="128"/>
      <c r="B1130" s="128"/>
      <c r="C1130" s="128"/>
      <c r="D1130" s="128"/>
      <c r="E1130" s="128"/>
      <c r="F1130" s="128"/>
      <c r="G1130" s="128"/>
      <c r="H1130" s="128"/>
      <c r="I1130" s="128"/>
      <c r="J1130" s="128"/>
      <c r="K1130" s="128"/>
      <c r="L1130" s="128"/>
      <c r="M1130" s="128"/>
      <c r="N1130" s="128"/>
      <c r="O1130" s="128"/>
      <c r="P1130" s="128"/>
      <c r="Q1130" s="128"/>
      <c r="R1130" s="128"/>
      <c r="S1130" s="128"/>
      <c r="T1130" s="128"/>
      <c r="U1130" s="128"/>
      <c r="V1130" s="128"/>
      <c r="W1130" s="128"/>
      <c r="X1130" s="128"/>
      <c r="Y1130" s="128"/>
      <c r="Z1130" s="128"/>
      <c r="AA1130" s="128"/>
      <c r="AB1130" s="128"/>
      <c r="AC1130" s="128"/>
    </row>
    <row r="1131" spans="1:29" x14ac:dyDescent="0.3">
      <c r="A1131" s="128"/>
      <c r="B1131" s="128"/>
      <c r="C1131" s="128"/>
      <c r="D1131" s="128"/>
      <c r="E1131" s="128"/>
      <c r="F1131" s="128"/>
      <c r="G1131" s="128"/>
      <c r="H1131" s="128"/>
      <c r="I1131" s="128"/>
      <c r="J1131" s="128"/>
      <c r="K1131" s="128"/>
      <c r="L1131" s="128"/>
      <c r="M1131" s="128"/>
      <c r="N1131" s="128"/>
      <c r="O1131" s="128"/>
      <c r="P1131" s="128"/>
      <c r="Q1131" s="128"/>
      <c r="R1131" s="128"/>
      <c r="S1131" s="128"/>
      <c r="T1131" s="128"/>
      <c r="U1131" s="128"/>
      <c r="V1131" s="128"/>
      <c r="W1131" s="128"/>
      <c r="X1131" s="128"/>
      <c r="Y1131" s="128"/>
      <c r="Z1131" s="128"/>
      <c r="AA1131" s="128"/>
      <c r="AB1131" s="128"/>
      <c r="AC1131" s="128"/>
    </row>
    <row r="1132" spans="1:29" x14ac:dyDescent="0.3">
      <c r="A1132" s="128"/>
      <c r="B1132" s="128"/>
      <c r="C1132" s="128"/>
      <c r="D1132" s="128"/>
      <c r="E1132" s="128"/>
      <c r="F1132" s="128"/>
      <c r="G1132" s="128"/>
      <c r="H1132" s="128"/>
      <c r="I1132" s="128"/>
      <c r="J1132" s="128"/>
      <c r="K1132" s="128"/>
      <c r="L1132" s="128"/>
      <c r="M1132" s="128"/>
      <c r="N1132" s="128"/>
      <c r="O1132" s="128"/>
      <c r="P1132" s="128"/>
      <c r="Q1132" s="128"/>
      <c r="R1132" s="128"/>
      <c r="S1132" s="128"/>
      <c r="T1132" s="128"/>
      <c r="U1132" s="128"/>
      <c r="V1132" s="128"/>
      <c r="W1132" s="128"/>
      <c r="X1132" s="128"/>
      <c r="Y1132" s="128"/>
      <c r="Z1132" s="128"/>
      <c r="AA1132" s="128"/>
      <c r="AB1132" s="128"/>
      <c r="AC1132" s="128"/>
    </row>
    <row r="1133" spans="1:29" x14ac:dyDescent="0.3">
      <c r="A1133" s="128"/>
      <c r="B1133" s="128"/>
      <c r="C1133" s="128"/>
      <c r="D1133" s="128"/>
      <c r="E1133" s="128"/>
      <c r="F1133" s="128"/>
      <c r="G1133" s="128"/>
      <c r="H1133" s="128"/>
      <c r="I1133" s="128"/>
      <c r="J1133" s="128"/>
      <c r="K1133" s="128"/>
      <c r="L1133" s="128"/>
      <c r="M1133" s="128"/>
      <c r="N1133" s="128"/>
      <c r="O1133" s="128"/>
      <c r="P1133" s="128"/>
      <c r="Q1133" s="128"/>
      <c r="R1133" s="128"/>
      <c r="S1133" s="128"/>
      <c r="T1133" s="128"/>
      <c r="U1133" s="128"/>
      <c r="V1133" s="128"/>
      <c r="W1133" s="128"/>
      <c r="X1133" s="128"/>
      <c r="Y1133" s="128"/>
      <c r="Z1133" s="128"/>
      <c r="AA1133" s="128"/>
      <c r="AB1133" s="128"/>
      <c r="AC1133" s="128"/>
    </row>
    <row r="1134" spans="1:29" x14ac:dyDescent="0.3">
      <c r="A1134" s="128"/>
      <c r="B1134" s="128"/>
      <c r="C1134" s="128"/>
      <c r="D1134" s="128"/>
      <c r="E1134" s="128"/>
      <c r="F1134" s="128"/>
      <c r="G1134" s="128"/>
      <c r="H1134" s="128"/>
      <c r="I1134" s="128"/>
      <c r="J1134" s="128"/>
      <c r="K1134" s="128"/>
      <c r="L1134" s="128"/>
      <c r="M1134" s="128"/>
      <c r="N1134" s="128"/>
      <c r="O1134" s="128"/>
      <c r="P1134" s="128"/>
      <c r="Q1134" s="128"/>
      <c r="R1134" s="128"/>
      <c r="S1134" s="128"/>
      <c r="T1134" s="128"/>
      <c r="U1134" s="128"/>
      <c r="V1134" s="128"/>
      <c r="W1134" s="128"/>
      <c r="X1134" s="128"/>
      <c r="Y1134" s="128"/>
      <c r="Z1134" s="128"/>
      <c r="AA1134" s="128"/>
      <c r="AB1134" s="128"/>
      <c r="AC1134" s="128"/>
    </row>
    <row r="1135" spans="1:29" x14ac:dyDescent="0.3">
      <c r="A1135" s="128"/>
      <c r="B1135" s="128"/>
      <c r="C1135" s="128"/>
      <c r="D1135" s="128"/>
      <c r="E1135" s="128"/>
      <c r="F1135" s="128"/>
      <c r="G1135" s="128"/>
      <c r="H1135" s="128"/>
      <c r="I1135" s="128"/>
      <c r="J1135" s="128"/>
      <c r="K1135" s="128"/>
      <c r="L1135" s="128"/>
      <c r="M1135" s="128"/>
      <c r="N1135" s="128"/>
      <c r="O1135" s="128"/>
      <c r="P1135" s="128"/>
      <c r="Q1135" s="128"/>
      <c r="R1135" s="128"/>
      <c r="S1135" s="128"/>
      <c r="T1135" s="128"/>
      <c r="U1135" s="128"/>
      <c r="V1135" s="128"/>
      <c r="W1135" s="128"/>
      <c r="X1135" s="128"/>
      <c r="Y1135" s="128"/>
      <c r="Z1135" s="128"/>
      <c r="AA1135" s="128"/>
      <c r="AB1135" s="128"/>
      <c r="AC1135" s="128"/>
    </row>
    <row r="1136" spans="1:29" x14ac:dyDescent="0.3">
      <c r="A1136" s="128"/>
      <c r="B1136" s="128"/>
      <c r="C1136" s="128"/>
      <c r="D1136" s="128"/>
      <c r="E1136" s="128"/>
      <c r="F1136" s="128"/>
      <c r="G1136" s="128"/>
      <c r="H1136" s="128"/>
      <c r="I1136" s="128"/>
      <c r="J1136" s="128"/>
      <c r="K1136" s="128"/>
      <c r="L1136" s="128"/>
      <c r="M1136" s="128"/>
      <c r="N1136" s="128"/>
      <c r="O1136" s="128"/>
      <c r="P1136" s="128"/>
      <c r="Q1136" s="128"/>
      <c r="R1136" s="128"/>
      <c r="S1136" s="128"/>
      <c r="T1136" s="128"/>
      <c r="U1136" s="128"/>
      <c r="V1136" s="128"/>
      <c r="W1136" s="128"/>
      <c r="X1136" s="128"/>
      <c r="Y1136" s="128"/>
      <c r="Z1136" s="128"/>
      <c r="AA1136" s="128"/>
      <c r="AB1136" s="128"/>
      <c r="AC1136" s="128"/>
    </row>
    <row r="1137" spans="1:29" x14ac:dyDescent="0.3">
      <c r="A1137" s="128"/>
      <c r="B1137" s="128"/>
      <c r="C1137" s="128"/>
      <c r="D1137" s="128"/>
      <c r="E1137" s="128"/>
      <c r="F1137" s="128"/>
      <c r="G1137" s="128"/>
      <c r="H1137" s="128"/>
      <c r="I1137" s="128"/>
      <c r="J1137" s="128"/>
      <c r="K1137" s="128"/>
      <c r="L1137" s="128"/>
      <c r="M1137" s="128"/>
      <c r="N1137" s="128"/>
      <c r="O1137" s="128"/>
      <c r="P1137" s="128"/>
      <c r="Q1137" s="128"/>
      <c r="R1137" s="128"/>
      <c r="S1137" s="128"/>
      <c r="T1137" s="128"/>
      <c r="U1137" s="128"/>
      <c r="V1137" s="128"/>
      <c r="W1137" s="128"/>
      <c r="X1137" s="128"/>
      <c r="Y1137" s="128"/>
      <c r="Z1137" s="128"/>
      <c r="AA1137" s="128"/>
      <c r="AB1137" s="128"/>
      <c r="AC1137" s="128"/>
    </row>
    <row r="1138" spans="1:29" x14ac:dyDescent="0.3">
      <c r="A1138" s="128"/>
      <c r="B1138" s="128"/>
      <c r="C1138" s="128"/>
      <c r="D1138" s="128"/>
      <c r="E1138" s="128"/>
      <c r="F1138" s="128"/>
      <c r="G1138" s="128"/>
      <c r="H1138" s="128"/>
      <c r="I1138" s="128"/>
      <c r="J1138" s="128"/>
      <c r="K1138" s="128"/>
      <c r="L1138" s="128"/>
      <c r="M1138" s="128"/>
      <c r="N1138" s="128"/>
      <c r="O1138" s="128"/>
      <c r="P1138" s="128"/>
      <c r="Q1138" s="128"/>
      <c r="R1138" s="128"/>
      <c r="S1138" s="128"/>
      <c r="T1138" s="128"/>
      <c r="U1138" s="128"/>
      <c r="V1138" s="128"/>
      <c r="W1138" s="128"/>
      <c r="X1138" s="128"/>
      <c r="Y1138" s="128"/>
      <c r="Z1138" s="128"/>
      <c r="AA1138" s="128"/>
      <c r="AB1138" s="128"/>
      <c r="AC1138" s="128"/>
    </row>
    <row r="1139" spans="1:29" x14ac:dyDescent="0.3">
      <c r="A1139" s="128"/>
      <c r="B1139" s="128"/>
      <c r="C1139" s="128"/>
      <c r="D1139" s="128"/>
      <c r="E1139" s="128"/>
      <c r="F1139" s="128"/>
      <c r="G1139" s="128"/>
      <c r="H1139" s="128"/>
      <c r="I1139" s="128"/>
      <c r="J1139" s="128"/>
      <c r="K1139" s="128"/>
      <c r="L1139" s="128"/>
      <c r="M1139" s="128"/>
      <c r="N1139" s="128"/>
      <c r="O1139" s="128"/>
      <c r="P1139" s="128"/>
      <c r="Q1139" s="128"/>
      <c r="R1139" s="128"/>
      <c r="S1139" s="128"/>
      <c r="T1139" s="128"/>
      <c r="U1139" s="128"/>
      <c r="V1139" s="128"/>
      <c r="W1139" s="128"/>
      <c r="X1139" s="128"/>
      <c r="Y1139" s="128"/>
      <c r="Z1139" s="128"/>
      <c r="AA1139" s="128"/>
      <c r="AB1139" s="128"/>
      <c r="AC1139" s="128"/>
    </row>
    <row r="1140" spans="1:29" x14ac:dyDescent="0.3">
      <c r="A1140" s="128"/>
      <c r="B1140" s="128"/>
      <c r="C1140" s="128"/>
      <c r="D1140" s="128"/>
      <c r="E1140" s="128"/>
      <c r="F1140" s="128"/>
      <c r="G1140" s="128"/>
      <c r="H1140" s="128"/>
      <c r="I1140" s="128"/>
      <c r="J1140" s="128"/>
      <c r="K1140" s="128"/>
      <c r="L1140" s="128"/>
      <c r="M1140" s="128"/>
      <c r="N1140" s="128"/>
      <c r="O1140" s="128"/>
      <c r="P1140" s="128"/>
      <c r="Q1140" s="128"/>
      <c r="R1140" s="128"/>
      <c r="S1140" s="128"/>
      <c r="T1140" s="128"/>
      <c r="U1140" s="128"/>
      <c r="V1140" s="128"/>
      <c r="W1140" s="128"/>
      <c r="X1140" s="128"/>
      <c r="Y1140" s="128"/>
      <c r="Z1140" s="128"/>
      <c r="AA1140" s="128"/>
      <c r="AB1140" s="128"/>
      <c r="AC1140" s="128"/>
    </row>
    <row r="1141" spans="1:29" x14ac:dyDescent="0.3">
      <c r="A1141" s="128"/>
      <c r="B1141" s="128"/>
      <c r="C1141" s="128"/>
      <c r="D1141" s="128"/>
      <c r="E1141" s="128"/>
      <c r="F1141" s="128"/>
      <c r="G1141" s="128"/>
      <c r="H1141" s="128"/>
      <c r="I1141" s="128"/>
      <c r="J1141" s="128"/>
      <c r="K1141" s="128"/>
      <c r="L1141" s="128"/>
      <c r="M1141" s="128"/>
      <c r="N1141" s="128"/>
      <c r="O1141" s="128"/>
      <c r="P1141" s="128"/>
      <c r="Q1141" s="128"/>
      <c r="R1141" s="128"/>
      <c r="S1141" s="128"/>
      <c r="T1141" s="128"/>
      <c r="U1141" s="128"/>
      <c r="V1141" s="128"/>
      <c r="W1141" s="128"/>
      <c r="X1141" s="128"/>
      <c r="Y1141" s="128"/>
      <c r="Z1141" s="128"/>
      <c r="AA1141" s="128"/>
      <c r="AB1141" s="128"/>
      <c r="AC1141" s="128"/>
    </row>
    <row r="1142" spans="1:29" x14ac:dyDescent="0.3">
      <c r="A1142" s="128"/>
      <c r="B1142" s="128"/>
      <c r="C1142" s="128"/>
      <c r="D1142" s="128"/>
      <c r="E1142" s="128"/>
      <c r="F1142" s="128"/>
      <c r="G1142" s="128"/>
      <c r="H1142" s="128"/>
      <c r="I1142" s="128"/>
      <c r="J1142" s="128"/>
      <c r="K1142" s="128"/>
      <c r="L1142" s="128"/>
      <c r="M1142" s="128"/>
      <c r="N1142" s="128"/>
      <c r="O1142" s="128"/>
      <c r="P1142" s="128"/>
      <c r="Q1142" s="128"/>
      <c r="R1142" s="128"/>
      <c r="S1142" s="128"/>
      <c r="T1142" s="128"/>
      <c r="U1142" s="128"/>
      <c r="V1142" s="128"/>
      <c r="W1142" s="128"/>
      <c r="X1142" s="128"/>
      <c r="Y1142" s="128"/>
      <c r="Z1142" s="128"/>
      <c r="AA1142" s="128"/>
      <c r="AB1142" s="128"/>
      <c r="AC1142" s="128"/>
    </row>
    <row r="1143" spans="1:29" x14ac:dyDescent="0.3">
      <c r="A1143" s="128"/>
      <c r="B1143" s="128"/>
      <c r="C1143" s="128"/>
      <c r="D1143" s="128"/>
      <c r="E1143" s="128"/>
      <c r="F1143" s="128"/>
      <c r="G1143" s="128"/>
      <c r="H1143" s="128"/>
      <c r="I1143" s="128"/>
      <c r="J1143" s="128"/>
      <c r="K1143" s="128"/>
      <c r="L1143" s="128"/>
      <c r="M1143" s="128"/>
      <c r="N1143" s="128"/>
      <c r="O1143" s="128"/>
      <c r="P1143" s="128"/>
      <c r="Q1143" s="128"/>
      <c r="R1143" s="128"/>
      <c r="S1143" s="128"/>
      <c r="T1143" s="128"/>
      <c r="U1143" s="128"/>
      <c r="V1143" s="128"/>
      <c r="W1143" s="128"/>
      <c r="X1143" s="128"/>
      <c r="Y1143" s="128"/>
      <c r="Z1143" s="128"/>
      <c r="AA1143" s="128"/>
      <c r="AB1143" s="128"/>
      <c r="AC1143" s="128"/>
    </row>
    <row r="1144" spans="1:29" x14ac:dyDescent="0.3">
      <c r="A1144" s="128"/>
      <c r="B1144" s="128"/>
      <c r="C1144" s="128"/>
      <c r="D1144" s="128"/>
      <c r="E1144" s="128"/>
      <c r="F1144" s="128"/>
      <c r="G1144" s="128"/>
      <c r="H1144" s="128"/>
      <c r="I1144" s="128"/>
      <c r="J1144" s="128"/>
      <c r="K1144" s="128"/>
      <c r="L1144" s="128"/>
      <c r="M1144" s="128"/>
      <c r="N1144" s="128"/>
      <c r="O1144" s="128"/>
      <c r="P1144" s="128"/>
      <c r="Q1144" s="128"/>
      <c r="R1144" s="128"/>
      <c r="S1144" s="128"/>
      <c r="T1144" s="128"/>
      <c r="U1144" s="128"/>
      <c r="V1144" s="128"/>
      <c r="W1144" s="128"/>
      <c r="X1144" s="128"/>
      <c r="Y1144" s="128"/>
      <c r="Z1144" s="128"/>
      <c r="AA1144" s="128"/>
      <c r="AB1144" s="128"/>
      <c r="AC1144" s="128"/>
    </row>
    <row r="1145" spans="1:29" x14ac:dyDescent="0.3">
      <c r="A1145" s="128"/>
      <c r="B1145" s="128"/>
      <c r="C1145" s="128"/>
      <c r="D1145" s="128"/>
      <c r="E1145" s="128"/>
      <c r="F1145" s="128"/>
      <c r="G1145" s="128"/>
      <c r="H1145" s="128"/>
      <c r="I1145" s="128"/>
      <c r="J1145" s="128"/>
      <c r="K1145" s="128"/>
      <c r="L1145" s="128"/>
      <c r="M1145" s="128"/>
      <c r="N1145" s="128"/>
      <c r="O1145" s="128"/>
      <c r="P1145" s="128"/>
      <c r="Q1145" s="128"/>
      <c r="R1145" s="128"/>
      <c r="S1145" s="128"/>
      <c r="T1145" s="128"/>
      <c r="U1145" s="128"/>
      <c r="V1145" s="128"/>
      <c r="W1145" s="128"/>
      <c r="X1145" s="128"/>
      <c r="Y1145" s="128"/>
      <c r="Z1145" s="128"/>
      <c r="AA1145" s="128"/>
      <c r="AB1145" s="128"/>
      <c r="AC1145" s="128"/>
    </row>
    <row r="1146" spans="1:29" x14ac:dyDescent="0.3">
      <c r="A1146" s="128"/>
      <c r="B1146" s="128"/>
      <c r="C1146" s="128"/>
      <c r="D1146" s="128"/>
      <c r="E1146" s="128"/>
      <c r="F1146" s="128"/>
      <c r="G1146" s="128"/>
      <c r="H1146" s="128"/>
      <c r="I1146" s="128"/>
      <c r="J1146" s="128"/>
      <c r="K1146" s="128"/>
      <c r="L1146" s="128"/>
      <c r="M1146" s="128"/>
      <c r="N1146" s="128"/>
      <c r="O1146" s="128"/>
      <c r="P1146" s="128"/>
      <c r="Q1146" s="128"/>
      <c r="R1146" s="128"/>
      <c r="S1146" s="128"/>
      <c r="T1146" s="128"/>
      <c r="U1146" s="128"/>
      <c r="V1146" s="128"/>
      <c r="W1146" s="128"/>
      <c r="X1146" s="128"/>
      <c r="Y1146" s="128"/>
      <c r="Z1146" s="128"/>
      <c r="AA1146" s="128"/>
      <c r="AB1146" s="128"/>
      <c r="AC1146" s="128"/>
    </row>
    <row r="1147" spans="1:29" x14ac:dyDescent="0.3">
      <c r="A1147" s="128"/>
      <c r="B1147" s="128"/>
      <c r="C1147" s="128"/>
      <c r="D1147" s="128"/>
      <c r="E1147" s="128"/>
      <c r="F1147" s="128"/>
      <c r="G1147" s="128"/>
      <c r="H1147" s="128"/>
      <c r="I1147" s="128"/>
      <c r="J1147" s="128"/>
      <c r="K1147" s="128"/>
      <c r="L1147" s="128"/>
      <c r="M1147" s="128"/>
      <c r="N1147" s="128"/>
      <c r="O1147" s="128"/>
      <c r="P1147" s="128"/>
      <c r="Q1147" s="128"/>
      <c r="R1147" s="128"/>
      <c r="S1147" s="128"/>
      <c r="T1147" s="128"/>
      <c r="U1147" s="128"/>
      <c r="V1147" s="128"/>
      <c r="W1147" s="128"/>
      <c r="X1147" s="128"/>
      <c r="Y1147" s="128"/>
      <c r="Z1147" s="128"/>
      <c r="AA1147" s="128"/>
      <c r="AB1147" s="128"/>
      <c r="AC1147" s="128"/>
    </row>
    <row r="1148" spans="1:29" x14ac:dyDescent="0.3">
      <c r="A1148" s="128"/>
      <c r="B1148" s="128"/>
      <c r="C1148" s="128"/>
      <c r="D1148" s="128"/>
      <c r="E1148" s="128"/>
      <c r="F1148" s="128"/>
      <c r="G1148" s="128"/>
      <c r="H1148" s="128"/>
      <c r="I1148" s="128"/>
      <c r="J1148" s="128"/>
      <c r="K1148" s="128"/>
      <c r="L1148" s="128"/>
      <c r="M1148" s="128"/>
      <c r="N1148" s="128"/>
      <c r="O1148" s="128"/>
      <c r="P1148" s="128"/>
      <c r="Q1148" s="128"/>
      <c r="R1148" s="128"/>
      <c r="S1148" s="128"/>
      <c r="T1148" s="128"/>
      <c r="U1148" s="128"/>
      <c r="V1148" s="128"/>
      <c r="W1148" s="128"/>
      <c r="X1148" s="128"/>
      <c r="Y1148" s="128"/>
      <c r="Z1148" s="128"/>
      <c r="AA1148" s="128"/>
      <c r="AB1148" s="128"/>
      <c r="AC1148" s="128"/>
    </row>
    <row r="1149" spans="1:29" x14ac:dyDescent="0.3">
      <c r="A1149" s="128"/>
      <c r="B1149" s="128"/>
      <c r="C1149" s="128"/>
      <c r="D1149" s="128"/>
      <c r="E1149" s="128"/>
      <c r="F1149" s="128"/>
      <c r="G1149" s="128"/>
      <c r="H1149" s="128"/>
      <c r="I1149" s="128"/>
      <c r="J1149" s="128"/>
      <c r="K1149" s="128"/>
      <c r="L1149" s="128"/>
      <c r="M1149" s="128"/>
      <c r="N1149" s="128"/>
      <c r="O1149" s="128"/>
      <c r="P1149" s="128"/>
      <c r="Q1149" s="128"/>
      <c r="R1149" s="128"/>
      <c r="S1149" s="128"/>
      <c r="T1149" s="128"/>
      <c r="U1149" s="128"/>
      <c r="V1149" s="128"/>
      <c r="W1149" s="128"/>
      <c r="X1149" s="128"/>
      <c r="Y1149" s="128"/>
      <c r="Z1149" s="128"/>
      <c r="AA1149" s="128"/>
      <c r="AB1149" s="128"/>
      <c r="AC1149" s="128"/>
    </row>
    <row r="1150" spans="1:29" x14ac:dyDescent="0.3">
      <c r="A1150" s="128"/>
      <c r="B1150" s="128"/>
      <c r="C1150" s="128"/>
      <c r="D1150" s="128"/>
      <c r="E1150" s="128"/>
      <c r="F1150" s="128"/>
      <c r="G1150" s="128"/>
      <c r="H1150" s="128"/>
      <c r="I1150" s="128"/>
      <c r="J1150" s="128"/>
      <c r="K1150" s="128"/>
      <c r="L1150" s="128"/>
      <c r="M1150" s="128"/>
      <c r="N1150" s="128"/>
      <c r="O1150" s="128"/>
      <c r="P1150" s="128"/>
      <c r="Q1150" s="128"/>
      <c r="R1150" s="128"/>
      <c r="S1150" s="128"/>
      <c r="T1150" s="128"/>
      <c r="U1150" s="128"/>
      <c r="V1150" s="128"/>
      <c r="W1150" s="128"/>
      <c r="X1150" s="128"/>
      <c r="Y1150" s="128"/>
      <c r="Z1150" s="128"/>
      <c r="AA1150" s="128"/>
      <c r="AB1150" s="128"/>
      <c r="AC1150" s="128"/>
    </row>
    <row r="1151" spans="1:29" x14ac:dyDescent="0.3">
      <c r="A1151" s="128"/>
      <c r="B1151" s="128"/>
      <c r="C1151" s="128"/>
      <c r="D1151" s="128"/>
      <c r="E1151" s="128"/>
      <c r="F1151" s="128"/>
      <c r="G1151" s="128"/>
      <c r="H1151" s="128"/>
      <c r="I1151" s="128"/>
      <c r="J1151" s="128"/>
      <c r="K1151" s="128"/>
      <c r="L1151" s="128"/>
      <c r="M1151" s="128"/>
      <c r="N1151" s="128"/>
      <c r="O1151" s="128"/>
      <c r="P1151" s="128"/>
      <c r="Q1151" s="128"/>
      <c r="R1151" s="128"/>
      <c r="S1151" s="128"/>
      <c r="T1151" s="128"/>
      <c r="U1151" s="128"/>
      <c r="V1151" s="128"/>
      <c r="W1151" s="128"/>
      <c r="X1151" s="128"/>
      <c r="Y1151" s="128"/>
      <c r="Z1151" s="128"/>
      <c r="AA1151" s="128"/>
      <c r="AB1151" s="128"/>
      <c r="AC1151" s="128"/>
    </row>
    <row r="1152" spans="1:29" x14ac:dyDescent="0.3">
      <c r="A1152" s="128"/>
      <c r="B1152" s="128"/>
      <c r="C1152" s="128"/>
      <c r="D1152" s="128"/>
      <c r="E1152" s="128"/>
      <c r="F1152" s="128"/>
      <c r="G1152" s="128"/>
      <c r="H1152" s="128"/>
      <c r="I1152" s="128"/>
      <c r="J1152" s="128"/>
      <c r="K1152" s="128"/>
      <c r="L1152" s="128"/>
      <c r="M1152" s="128"/>
      <c r="N1152" s="128"/>
      <c r="O1152" s="128"/>
      <c r="P1152" s="128"/>
      <c r="Q1152" s="128"/>
      <c r="R1152" s="128"/>
      <c r="S1152" s="128"/>
      <c r="T1152" s="128"/>
      <c r="U1152" s="128"/>
      <c r="V1152" s="128"/>
      <c r="W1152" s="128"/>
      <c r="X1152" s="128"/>
      <c r="Y1152" s="128"/>
      <c r="Z1152" s="128"/>
      <c r="AA1152" s="128"/>
      <c r="AB1152" s="128"/>
      <c r="AC1152" s="128"/>
    </row>
    <row r="1153" spans="1:29" x14ac:dyDescent="0.3">
      <c r="A1153" s="128"/>
      <c r="B1153" s="128"/>
      <c r="C1153" s="128"/>
      <c r="D1153" s="128"/>
      <c r="E1153" s="128"/>
      <c r="F1153" s="128"/>
      <c r="G1153" s="128"/>
      <c r="H1153" s="128"/>
      <c r="I1153" s="128"/>
      <c r="J1153" s="128"/>
      <c r="K1153" s="128"/>
      <c r="L1153" s="128"/>
      <c r="M1153" s="128"/>
      <c r="N1153" s="128"/>
      <c r="O1153" s="128"/>
      <c r="P1153" s="128"/>
      <c r="Q1153" s="128"/>
      <c r="R1153" s="128"/>
      <c r="S1153" s="128"/>
      <c r="T1153" s="128"/>
      <c r="U1153" s="128"/>
      <c r="V1153" s="128"/>
      <c r="W1153" s="128"/>
      <c r="X1153" s="128"/>
      <c r="Y1153" s="128"/>
      <c r="Z1153" s="128"/>
      <c r="AA1153" s="128"/>
      <c r="AB1153" s="128"/>
      <c r="AC1153" s="128"/>
    </row>
    <row r="1154" spans="1:29" x14ac:dyDescent="0.3">
      <c r="A1154" s="128"/>
      <c r="B1154" s="128"/>
      <c r="C1154" s="128"/>
      <c r="D1154" s="128"/>
      <c r="E1154" s="128"/>
      <c r="F1154" s="128"/>
      <c r="G1154" s="128"/>
      <c r="H1154" s="128"/>
      <c r="I1154" s="128"/>
      <c r="J1154" s="128"/>
      <c r="K1154" s="128"/>
      <c r="L1154" s="128"/>
      <c r="M1154" s="128"/>
      <c r="N1154" s="128"/>
      <c r="O1154" s="128"/>
      <c r="P1154" s="128"/>
      <c r="Q1154" s="128"/>
      <c r="R1154" s="128"/>
      <c r="S1154" s="128"/>
      <c r="T1154" s="128"/>
      <c r="U1154" s="128"/>
      <c r="V1154" s="128"/>
      <c r="W1154" s="128"/>
      <c r="X1154" s="128"/>
      <c r="Y1154" s="128"/>
      <c r="Z1154" s="128"/>
      <c r="AA1154" s="128"/>
      <c r="AB1154" s="128"/>
      <c r="AC1154" s="128"/>
    </row>
    <row r="1155" spans="1:29" x14ac:dyDescent="0.3">
      <c r="A1155" s="128"/>
      <c r="B1155" s="128"/>
      <c r="C1155" s="128"/>
      <c r="D1155" s="128"/>
      <c r="E1155" s="128"/>
      <c r="F1155" s="128"/>
      <c r="G1155" s="128"/>
      <c r="H1155" s="128"/>
      <c r="I1155" s="128"/>
      <c r="J1155" s="128"/>
      <c r="K1155" s="128"/>
      <c r="L1155" s="128"/>
      <c r="M1155" s="128"/>
      <c r="N1155" s="128"/>
      <c r="O1155" s="128"/>
      <c r="P1155" s="128"/>
      <c r="Q1155" s="128"/>
      <c r="R1155" s="128"/>
      <c r="S1155" s="128"/>
      <c r="T1155" s="128"/>
      <c r="U1155" s="128"/>
      <c r="V1155" s="128"/>
      <c r="W1155" s="128"/>
      <c r="X1155" s="128"/>
      <c r="Y1155" s="128"/>
      <c r="Z1155" s="128"/>
      <c r="AA1155" s="128"/>
      <c r="AB1155" s="128"/>
      <c r="AC1155" s="128"/>
    </row>
    <row r="1156" spans="1:29" x14ac:dyDescent="0.3">
      <c r="A1156" s="128"/>
      <c r="B1156" s="128"/>
      <c r="C1156" s="128"/>
      <c r="D1156" s="128"/>
      <c r="E1156" s="128"/>
      <c r="F1156" s="128"/>
      <c r="G1156" s="128"/>
      <c r="H1156" s="128"/>
      <c r="I1156" s="128"/>
      <c r="J1156" s="128"/>
      <c r="K1156" s="128"/>
      <c r="L1156" s="128"/>
      <c r="M1156" s="128"/>
      <c r="N1156" s="128"/>
      <c r="O1156" s="128"/>
      <c r="P1156" s="128"/>
      <c r="Q1156" s="128"/>
      <c r="R1156" s="128"/>
      <c r="S1156" s="128"/>
      <c r="T1156" s="128"/>
      <c r="U1156" s="128"/>
      <c r="V1156" s="128"/>
      <c r="W1156" s="128"/>
      <c r="X1156" s="128"/>
      <c r="Y1156" s="128"/>
      <c r="Z1156" s="128"/>
      <c r="AA1156" s="128"/>
      <c r="AB1156" s="128"/>
      <c r="AC1156" s="128"/>
    </row>
    <row r="1157" spans="1:29" x14ac:dyDescent="0.3">
      <c r="A1157" s="128"/>
      <c r="B1157" s="128"/>
      <c r="C1157" s="128"/>
      <c r="D1157" s="128"/>
      <c r="E1157" s="128"/>
      <c r="F1157" s="128"/>
      <c r="G1157" s="128"/>
      <c r="H1157" s="128"/>
      <c r="I1157" s="128"/>
      <c r="J1157" s="128"/>
      <c r="K1157" s="128"/>
      <c r="L1157" s="128"/>
      <c r="M1157" s="128"/>
      <c r="N1157" s="128"/>
      <c r="O1157" s="128"/>
      <c r="P1157" s="128"/>
      <c r="Q1157" s="128"/>
      <c r="R1157" s="128"/>
      <c r="S1157" s="128"/>
      <c r="T1157" s="128"/>
      <c r="U1157" s="128"/>
      <c r="V1157" s="128"/>
      <c r="W1157" s="128"/>
      <c r="X1157" s="128"/>
      <c r="Y1157" s="128"/>
      <c r="Z1157" s="128"/>
      <c r="AA1157" s="128"/>
      <c r="AB1157" s="128"/>
      <c r="AC1157" s="128"/>
    </row>
    <row r="1158" spans="1:29" x14ac:dyDescent="0.3">
      <c r="A1158" s="128"/>
      <c r="B1158" s="128"/>
      <c r="C1158" s="128"/>
      <c r="D1158" s="128"/>
      <c r="E1158" s="128"/>
      <c r="F1158" s="128"/>
      <c r="G1158" s="128"/>
      <c r="H1158" s="128"/>
      <c r="I1158" s="128"/>
      <c r="J1158" s="128"/>
      <c r="K1158" s="128"/>
      <c r="L1158" s="128"/>
      <c r="M1158" s="128"/>
      <c r="N1158" s="128"/>
      <c r="O1158" s="128"/>
      <c r="P1158" s="128"/>
      <c r="Q1158" s="128"/>
      <c r="R1158" s="128"/>
      <c r="S1158" s="128"/>
      <c r="T1158" s="128"/>
      <c r="U1158" s="128"/>
      <c r="V1158" s="128"/>
      <c r="W1158" s="128"/>
      <c r="X1158" s="128"/>
      <c r="Y1158" s="128"/>
      <c r="Z1158" s="128"/>
      <c r="AA1158" s="128"/>
      <c r="AB1158" s="128"/>
      <c r="AC1158" s="128"/>
    </row>
    <row r="1159" spans="1:29" x14ac:dyDescent="0.3">
      <c r="A1159" s="128"/>
      <c r="B1159" s="128"/>
      <c r="C1159" s="128"/>
      <c r="D1159" s="128"/>
      <c r="E1159" s="128"/>
      <c r="F1159" s="128"/>
      <c r="G1159" s="128"/>
      <c r="H1159" s="128"/>
      <c r="I1159" s="128"/>
      <c r="J1159" s="128"/>
      <c r="K1159" s="128"/>
      <c r="L1159" s="128"/>
      <c r="M1159" s="128"/>
      <c r="N1159" s="128"/>
      <c r="O1159" s="128"/>
      <c r="P1159" s="128"/>
      <c r="Q1159" s="128"/>
      <c r="R1159" s="128"/>
      <c r="S1159" s="128"/>
      <c r="T1159" s="128"/>
      <c r="U1159" s="128"/>
      <c r="V1159" s="128"/>
      <c r="W1159" s="128"/>
      <c r="X1159" s="128"/>
      <c r="Y1159" s="128"/>
      <c r="Z1159" s="128"/>
      <c r="AA1159" s="128"/>
      <c r="AB1159" s="128"/>
      <c r="AC1159" s="128"/>
    </row>
    <row r="1160" spans="1:29" x14ac:dyDescent="0.3">
      <c r="A1160" s="128"/>
      <c r="B1160" s="128"/>
      <c r="C1160" s="128"/>
      <c r="D1160" s="128"/>
      <c r="E1160" s="128"/>
      <c r="F1160" s="128"/>
      <c r="G1160" s="128"/>
      <c r="H1160" s="128"/>
      <c r="I1160" s="128"/>
      <c r="J1160" s="128"/>
      <c r="K1160" s="128"/>
      <c r="L1160" s="128"/>
      <c r="M1160" s="128"/>
      <c r="N1160" s="128"/>
      <c r="O1160" s="128"/>
      <c r="P1160" s="128"/>
      <c r="Q1160" s="128"/>
      <c r="R1160" s="128"/>
      <c r="S1160" s="128"/>
      <c r="T1160" s="128"/>
      <c r="U1160" s="128"/>
      <c r="V1160" s="128"/>
      <c r="W1160" s="128"/>
      <c r="X1160" s="128"/>
      <c r="Y1160" s="128"/>
      <c r="Z1160" s="128"/>
      <c r="AA1160" s="128"/>
      <c r="AB1160" s="128"/>
      <c r="AC1160" s="128"/>
    </row>
    <row r="1161" spans="1:29" x14ac:dyDescent="0.3">
      <c r="A1161" s="128"/>
      <c r="H1161" s="128"/>
      <c r="I1161" s="128"/>
      <c r="J1161" s="128"/>
      <c r="K1161" s="128"/>
      <c r="L1161" s="128"/>
      <c r="M1161" s="128"/>
      <c r="N1161" s="128"/>
      <c r="O1161" s="128"/>
      <c r="P1161" s="128"/>
      <c r="Q1161" s="128"/>
      <c r="R1161" s="128"/>
      <c r="S1161" s="128"/>
      <c r="T1161" s="128"/>
      <c r="U1161" s="128"/>
      <c r="V1161" s="128"/>
      <c r="W1161" s="128"/>
      <c r="X1161" s="128"/>
      <c r="Y1161" s="128"/>
      <c r="Z1161" s="128"/>
      <c r="AA1161" s="128"/>
      <c r="AB1161" s="128"/>
      <c r="AC1161" s="128"/>
    </row>
    <row r="1162" spans="1:29" x14ac:dyDescent="0.3">
      <c r="A1162" s="128"/>
      <c r="H1162" s="128"/>
      <c r="I1162" s="128"/>
      <c r="J1162" s="128"/>
      <c r="K1162" s="128"/>
      <c r="L1162" s="128"/>
      <c r="M1162" s="128"/>
      <c r="N1162" s="128"/>
      <c r="O1162" s="128"/>
      <c r="P1162" s="128"/>
      <c r="Q1162" s="128"/>
      <c r="R1162" s="128"/>
      <c r="S1162" s="128"/>
      <c r="T1162" s="128"/>
      <c r="U1162" s="128"/>
      <c r="V1162" s="128"/>
      <c r="W1162" s="128"/>
      <c r="X1162" s="128"/>
      <c r="Y1162" s="128"/>
      <c r="Z1162" s="128"/>
      <c r="AA1162" s="128"/>
      <c r="AB1162" s="128"/>
      <c r="AC1162" s="128"/>
    </row>
    <row r="1163" spans="1:29" x14ac:dyDescent="0.3">
      <c r="A1163" s="128"/>
      <c r="H1163" s="128"/>
      <c r="I1163" s="128"/>
      <c r="J1163" s="128"/>
      <c r="K1163" s="128"/>
      <c r="L1163" s="128"/>
      <c r="M1163" s="128"/>
      <c r="N1163" s="128"/>
      <c r="O1163" s="128"/>
      <c r="P1163" s="128"/>
      <c r="Q1163" s="128"/>
      <c r="R1163" s="128"/>
      <c r="S1163" s="128"/>
      <c r="T1163" s="128"/>
      <c r="U1163" s="128"/>
      <c r="V1163" s="128"/>
      <c r="W1163" s="128"/>
      <c r="X1163" s="128"/>
      <c r="Y1163" s="128"/>
      <c r="Z1163" s="128"/>
      <c r="AA1163" s="128"/>
      <c r="AB1163" s="128"/>
      <c r="AC1163" s="128"/>
    </row>
    <row r="1164" spans="1:29" x14ac:dyDescent="0.3">
      <c r="A1164" s="128"/>
      <c r="H1164" s="128"/>
      <c r="I1164" s="128"/>
      <c r="J1164" s="128"/>
      <c r="K1164" s="128"/>
      <c r="L1164" s="128"/>
      <c r="M1164" s="128"/>
      <c r="N1164" s="128"/>
      <c r="O1164" s="128"/>
      <c r="P1164" s="128"/>
      <c r="Q1164" s="128"/>
      <c r="R1164" s="128"/>
      <c r="S1164" s="128"/>
      <c r="T1164" s="128"/>
      <c r="U1164" s="128"/>
      <c r="V1164" s="128"/>
      <c r="W1164" s="128"/>
      <c r="X1164" s="128"/>
      <c r="Y1164" s="128"/>
      <c r="Z1164" s="128"/>
      <c r="AA1164" s="128"/>
      <c r="AB1164" s="128"/>
      <c r="AC1164" s="128"/>
    </row>
    <row r="1165" spans="1:29" x14ac:dyDescent="0.3">
      <c r="A1165" s="128"/>
      <c r="H1165" s="128"/>
      <c r="I1165" s="128"/>
      <c r="J1165" s="128"/>
      <c r="K1165" s="128"/>
      <c r="L1165" s="128"/>
      <c r="M1165" s="128"/>
      <c r="N1165" s="128"/>
      <c r="O1165" s="128"/>
      <c r="P1165" s="128"/>
      <c r="Q1165" s="128"/>
      <c r="R1165" s="128"/>
      <c r="S1165" s="128"/>
      <c r="T1165" s="128"/>
      <c r="U1165" s="128"/>
      <c r="V1165" s="128"/>
      <c r="W1165" s="128"/>
      <c r="X1165" s="128"/>
      <c r="Y1165" s="128"/>
      <c r="Z1165" s="128"/>
      <c r="AA1165" s="128"/>
      <c r="AB1165" s="128"/>
      <c r="AC1165" s="128"/>
    </row>
    <row r="1166" spans="1:29" x14ac:dyDescent="0.3">
      <c r="A1166" s="128"/>
      <c r="H1166" s="128"/>
      <c r="I1166" s="128"/>
      <c r="J1166" s="128"/>
      <c r="K1166" s="128"/>
      <c r="L1166" s="128"/>
      <c r="M1166" s="128"/>
      <c r="N1166" s="128"/>
      <c r="O1166" s="128"/>
      <c r="P1166" s="128"/>
      <c r="Q1166" s="128"/>
      <c r="R1166" s="128"/>
      <c r="S1166" s="128"/>
      <c r="T1166" s="128"/>
      <c r="U1166" s="128"/>
      <c r="V1166" s="128"/>
      <c r="W1166" s="128"/>
      <c r="X1166" s="128"/>
      <c r="Y1166" s="128"/>
      <c r="Z1166" s="128"/>
      <c r="AA1166" s="128"/>
      <c r="AB1166" s="128"/>
      <c r="AC1166" s="128"/>
    </row>
    <row r="1167" spans="1:29" x14ac:dyDescent="0.3">
      <c r="A1167" s="128"/>
      <c r="H1167" s="128"/>
      <c r="I1167" s="128"/>
      <c r="J1167" s="128"/>
      <c r="K1167" s="128"/>
      <c r="L1167" s="128"/>
      <c r="M1167" s="128"/>
      <c r="N1167" s="128"/>
      <c r="O1167" s="128"/>
      <c r="P1167" s="128"/>
      <c r="Q1167" s="128"/>
      <c r="R1167" s="128"/>
      <c r="S1167" s="128"/>
      <c r="T1167" s="128"/>
      <c r="U1167" s="128"/>
      <c r="V1167" s="128"/>
      <c r="W1167" s="128"/>
      <c r="X1167" s="128"/>
      <c r="Y1167" s="128"/>
      <c r="Z1167" s="128"/>
      <c r="AA1167" s="128"/>
      <c r="AB1167" s="128"/>
      <c r="AC1167" s="128"/>
    </row>
    <row r="1168" spans="1:29" x14ac:dyDescent="0.3">
      <c r="A1168" s="128"/>
      <c r="H1168" s="128"/>
      <c r="I1168" s="128"/>
      <c r="J1168" s="128"/>
      <c r="K1168" s="128"/>
      <c r="L1168" s="128"/>
      <c r="M1168" s="128"/>
      <c r="N1168" s="128"/>
      <c r="O1168" s="128"/>
      <c r="P1168" s="128"/>
      <c r="Q1168" s="128"/>
      <c r="R1168" s="128"/>
      <c r="S1168" s="128"/>
      <c r="T1168" s="128"/>
      <c r="U1168" s="128"/>
      <c r="V1168" s="128"/>
      <c r="W1168" s="128"/>
      <c r="X1168" s="128"/>
      <c r="Y1168" s="128"/>
      <c r="Z1168" s="128"/>
      <c r="AA1168" s="128"/>
      <c r="AB1168" s="128"/>
      <c r="AC1168" s="128"/>
    </row>
    <row r="1169" spans="1:29" x14ac:dyDescent="0.3">
      <c r="A1169" s="128"/>
      <c r="H1169" s="128"/>
      <c r="I1169" s="128"/>
      <c r="J1169" s="128"/>
      <c r="K1169" s="128"/>
      <c r="L1169" s="128"/>
      <c r="M1169" s="128"/>
      <c r="N1169" s="128"/>
      <c r="O1169" s="128"/>
      <c r="P1169" s="128"/>
      <c r="Q1169" s="128"/>
      <c r="R1169" s="128"/>
      <c r="S1169" s="128"/>
      <c r="T1169" s="128"/>
      <c r="U1169" s="128"/>
      <c r="V1169" s="128"/>
      <c r="W1169" s="128"/>
      <c r="X1169" s="128"/>
      <c r="Y1169" s="128"/>
      <c r="Z1169" s="128"/>
      <c r="AA1169" s="128"/>
      <c r="AB1169" s="128"/>
      <c r="AC1169" s="128"/>
    </row>
    <row r="1170" spans="1:29" x14ac:dyDescent="0.3">
      <c r="A1170" s="128"/>
      <c r="H1170" s="128"/>
      <c r="I1170" s="128"/>
      <c r="J1170" s="128"/>
      <c r="K1170" s="128"/>
      <c r="L1170" s="128"/>
      <c r="M1170" s="128"/>
      <c r="N1170" s="128"/>
      <c r="O1170" s="128"/>
      <c r="P1170" s="128"/>
      <c r="Q1170" s="128"/>
      <c r="R1170" s="128"/>
      <c r="S1170" s="128"/>
      <c r="T1170" s="128"/>
      <c r="U1170" s="128"/>
      <c r="V1170" s="128"/>
      <c r="W1170" s="128"/>
      <c r="X1170" s="128"/>
      <c r="Y1170" s="128"/>
      <c r="Z1170" s="128"/>
      <c r="AA1170" s="128"/>
      <c r="AB1170" s="128"/>
      <c r="AC1170" s="128"/>
    </row>
    <row r="1171" spans="1:29" x14ac:dyDescent="0.3">
      <c r="A1171" s="128"/>
      <c r="H1171" s="128"/>
      <c r="I1171" s="128"/>
      <c r="J1171" s="128"/>
      <c r="K1171" s="128"/>
      <c r="L1171" s="128"/>
      <c r="M1171" s="128"/>
      <c r="N1171" s="128"/>
      <c r="O1171" s="128"/>
      <c r="P1171" s="128"/>
      <c r="Q1171" s="128"/>
      <c r="R1171" s="128"/>
      <c r="S1171" s="128"/>
      <c r="T1171" s="128"/>
      <c r="U1171" s="128"/>
      <c r="V1171" s="128"/>
      <c r="W1171" s="128"/>
      <c r="X1171" s="128"/>
      <c r="Y1171" s="128"/>
      <c r="Z1171" s="128"/>
      <c r="AA1171" s="128"/>
      <c r="AB1171" s="128"/>
      <c r="AC1171" s="128"/>
    </row>
    <row r="1172" spans="1:29" x14ac:dyDescent="0.3">
      <c r="A1172" s="128"/>
      <c r="H1172" s="128"/>
      <c r="I1172" s="128"/>
      <c r="J1172" s="128"/>
      <c r="K1172" s="128"/>
      <c r="L1172" s="128"/>
      <c r="M1172" s="128"/>
      <c r="N1172" s="128"/>
      <c r="O1172" s="128"/>
      <c r="P1172" s="128"/>
      <c r="Q1172" s="128"/>
      <c r="R1172" s="128"/>
      <c r="S1172" s="128"/>
      <c r="T1172" s="128"/>
      <c r="U1172" s="128"/>
      <c r="V1172" s="128"/>
      <c r="W1172" s="128"/>
      <c r="X1172" s="128"/>
      <c r="Y1172" s="128"/>
      <c r="Z1172" s="128"/>
      <c r="AA1172" s="128"/>
      <c r="AB1172" s="128"/>
      <c r="AC1172" s="128"/>
    </row>
    <row r="1173" spans="1:29" x14ac:dyDescent="0.3">
      <c r="A1173" s="128"/>
      <c r="H1173" s="128"/>
      <c r="I1173" s="128"/>
      <c r="J1173" s="128"/>
      <c r="K1173" s="128"/>
      <c r="L1173" s="128"/>
      <c r="M1173" s="128"/>
      <c r="N1173" s="128"/>
      <c r="O1173" s="128"/>
      <c r="P1173" s="128"/>
      <c r="Q1173" s="128"/>
      <c r="R1173" s="128"/>
      <c r="S1173" s="128"/>
      <c r="T1173" s="128"/>
      <c r="U1173" s="128"/>
      <c r="V1173" s="128"/>
      <c r="W1173" s="128"/>
      <c r="X1173" s="128"/>
      <c r="Y1173" s="128"/>
      <c r="Z1173" s="128"/>
      <c r="AA1173" s="128"/>
      <c r="AB1173" s="128"/>
      <c r="AC1173" s="128"/>
    </row>
    <row r="1174" spans="1:29" x14ac:dyDescent="0.3">
      <c r="A1174" s="128"/>
      <c r="H1174" s="128"/>
      <c r="I1174" s="128"/>
      <c r="J1174" s="128"/>
      <c r="K1174" s="128"/>
      <c r="L1174" s="128"/>
      <c r="M1174" s="128"/>
      <c r="N1174" s="128"/>
      <c r="O1174" s="128"/>
      <c r="P1174" s="128"/>
      <c r="Q1174" s="128"/>
      <c r="R1174" s="128"/>
      <c r="S1174" s="128"/>
      <c r="T1174" s="128"/>
      <c r="U1174" s="128"/>
      <c r="V1174" s="128"/>
      <c r="W1174" s="128"/>
      <c r="X1174" s="128"/>
      <c r="Y1174" s="128"/>
      <c r="Z1174" s="128"/>
      <c r="AA1174" s="128"/>
      <c r="AB1174" s="128"/>
      <c r="AC1174" s="128"/>
    </row>
    <row r="1175" spans="1:29" x14ac:dyDescent="0.3">
      <c r="A1175" s="128"/>
      <c r="H1175" s="128"/>
      <c r="I1175" s="128"/>
      <c r="J1175" s="128"/>
      <c r="K1175" s="128"/>
      <c r="L1175" s="128"/>
      <c r="M1175" s="128"/>
      <c r="N1175" s="128"/>
      <c r="O1175" s="128"/>
      <c r="P1175" s="128"/>
      <c r="Q1175" s="128"/>
      <c r="R1175" s="128"/>
      <c r="S1175" s="128"/>
      <c r="T1175" s="128"/>
      <c r="U1175" s="128"/>
      <c r="V1175" s="128"/>
      <c r="W1175" s="128"/>
      <c r="X1175" s="128"/>
      <c r="Y1175" s="128"/>
      <c r="Z1175" s="128"/>
      <c r="AA1175" s="128"/>
      <c r="AB1175" s="128"/>
      <c r="AC1175" s="128"/>
    </row>
    <row r="1176" spans="1:29" x14ac:dyDescent="0.3">
      <c r="A1176" s="128"/>
      <c r="H1176" s="128"/>
      <c r="I1176" s="128"/>
      <c r="J1176" s="128"/>
      <c r="K1176" s="128"/>
      <c r="L1176" s="128"/>
      <c r="M1176" s="128"/>
      <c r="N1176" s="128"/>
      <c r="O1176" s="128"/>
      <c r="P1176" s="128"/>
      <c r="Q1176" s="128"/>
      <c r="R1176" s="128"/>
      <c r="S1176" s="128"/>
      <c r="T1176" s="128"/>
      <c r="U1176" s="128"/>
      <c r="V1176" s="128"/>
      <c r="W1176" s="128"/>
      <c r="X1176" s="128"/>
      <c r="Y1176" s="128"/>
      <c r="Z1176" s="128"/>
      <c r="AA1176" s="128"/>
      <c r="AB1176" s="128"/>
      <c r="AC1176" s="128"/>
    </row>
    <row r="1177" spans="1:29" x14ac:dyDescent="0.3">
      <c r="A1177" s="128"/>
      <c r="H1177" s="128"/>
      <c r="I1177" s="128"/>
      <c r="J1177" s="128"/>
      <c r="K1177" s="128"/>
      <c r="L1177" s="128"/>
      <c r="M1177" s="128"/>
      <c r="N1177" s="128"/>
      <c r="O1177" s="128"/>
      <c r="P1177" s="128"/>
      <c r="Q1177" s="128"/>
      <c r="R1177" s="128"/>
      <c r="S1177" s="128"/>
      <c r="T1177" s="128"/>
      <c r="U1177" s="128"/>
      <c r="V1177" s="128"/>
      <c r="W1177" s="128"/>
      <c r="X1177" s="128"/>
      <c r="Y1177" s="128"/>
      <c r="Z1177" s="128"/>
      <c r="AA1177" s="128"/>
      <c r="AB1177" s="128"/>
      <c r="AC1177" s="128"/>
    </row>
    <row r="1178" spans="1:29" x14ac:dyDescent="0.3">
      <c r="A1178" s="128"/>
      <c r="H1178" s="128"/>
      <c r="I1178" s="128"/>
      <c r="J1178" s="128"/>
      <c r="K1178" s="128"/>
      <c r="L1178" s="128"/>
      <c r="M1178" s="128"/>
      <c r="N1178" s="128"/>
      <c r="O1178" s="128"/>
      <c r="P1178" s="128"/>
      <c r="Q1178" s="128"/>
      <c r="R1178" s="128"/>
      <c r="S1178" s="128"/>
      <c r="T1178" s="128"/>
      <c r="U1178" s="128"/>
      <c r="V1178" s="128"/>
      <c r="W1178" s="128"/>
      <c r="X1178" s="128"/>
      <c r="Y1178" s="128"/>
      <c r="Z1178" s="128"/>
      <c r="AA1178" s="128"/>
      <c r="AB1178" s="128"/>
      <c r="AC1178" s="128"/>
    </row>
    <row r="1179" spans="1:29" x14ac:dyDescent="0.3">
      <c r="A1179" s="128"/>
      <c r="H1179" s="128"/>
      <c r="I1179" s="128"/>
      <c r="J1179" s="128"/>
      <c r="K1179" s="128"/>
      <c r="L1179" s="128"/>
      <c r="M1179" s="128"/>
      <c r="N1179" s="128"/>
      <c r="O1179" s="128"/>
      <c r="P1179" s="128"/>
      <c r="Q1179" s="128"/>
      <c r="R1179" s="128"/>
      <c r="S1179" s="128"/>
      <c r="T1179" s="128"/>
      <c r="U1179" s="128"/>
      <c r="V1179" s="128"/>
      <c r="W1179" s="128"/>
      <c r="X1179" s="128"/>
      <c r="Y1179" s="128"/>
      <c r="Z1179" s="128"/>
      <c r="AA1179" s="128"/>
      <c r="AB1179" s="128"/>
      <c r="AC1179" s="128"/>
    </row>
    <row r="1180" spans="1:29" x14ac:dyDescent="0.3">
      <c r="A1180" s="128"/>
      <c r="H1180" s="128"/>
      <c r="I1180" s="128"/>
      <c r="J1180" s="128"/>
      <c r="K1180" s="128"/>
      <c r="L1180" s="128"/>
      <c r="M1180" s="128"/>
      <c r="N1180" s="128"/>
      <c r="O1180" s="128"/>
      <c r="P1180" s="128"/>
      <c r="Q1180" s="128"/>
      <c r="R1180" s="128"/>
      <c r="S1180" s="128"/>
      <c r="T1180" s="128"/>
      <c r="U1180" s="128"/>
      <c r="V1180" s="128"/>
      <c r="W1180" s="128"/>
      <c r="X1180" s="128"/>
      <c r="Y1180" s="128"/>
      <c r="Z1180" s="128"/>
      <c r="AA1180" s="128"/>
      <c r="AB1180" s="128"/>
      <c r="AC1180" s="128"/>
    </row>
    <row r="1181" spans="1:29" x14ac:dyDescent="0.3">
      <c r="A1181" s="128"/>
      <c r="H1181" s="128"/>
      <c r="I1181" s="128"/>
      <c r="J1181" s="128"/>
      <c r="K1181" s="128"/>
      <c r="L1181" s="128"/>
      <c r="M1181" s="128"/>
      <c r="N1181" s="128"/>
      <c r="O1181" s="128"/>
      <c r="P1181" s="128"/>
      <c r="Q1181" s="128"/>
      <c r="R1181" s="128"/>
      <c r="S1181" s="128"/>
      <c r="T1181" s="128"/>
      <c r="U1181" s="128"/>
      <c r="V1181" s="128"/>
      <c r="W1181" s="128"/>
      <c r="X1181" s="128"/>
      <c r="Y1181" s="128"/>
      <c r="Z1181" s="128"/>
      <c r="AA1181" s="128"/>
      <c r="AB1181" s="128"/>
      <c r="AC1181" s="128"/>
    </row>
    <row r="1182" spans="1:29" x14ac:dyDescent="0.3">
      <c r="A1182" s="128"/>
      <c r="H1182" s="128"/>
      <c r="I1182" s="128"/>
      <c r="J1182" s="128"/>
      <c r="K1182" s="128"/>
      <c r="L1182" s="128"/>
      <c r="M1182" s="128"/>
      <c r="N1182" s="128"/>
      <c r="O1182" s="128"/>
      <c r="P1182" s="128"/>
      <c r="Q1182" s="128"/>
      <c r="R1182" s="128"/>
      <c r="S1182" s="128"/>
      <c r="T1182" s="128"/>
      <c r="U1182" s="128"/>
      <c r="V1182" s="128"/>
      <c r="W1182" s="128"/>
      <c r="X1182" s="128"/>
      <c r="Y1182" s="128"/>
      <c r="Z1182" s="128"/>
      <c r="AA1182" s="128"/>
      <c r="AB1182" s="128"/>
      <c r="AC1182" s="128"/>
    </row>
    <row r="1183" spans="1:29" x14ac:dyDescent="0.3">
      <c r="A1183" s="128"/>
      <c r="H1183" s="128"/>
      <c r="I1183" s="128"/>
      <c r="J1183" s="128"/>
      <c r="K1183" s="128"/>
      <c r="L1183" s="128"/>
      <c r="M1183" s="128"/>
      <c r="N1183" s="128"/>
      <c r="O1183" s="128"/>
      <c r="P1183" s="128"/>
      <c r="Q1183" s="128"/>
      <c r="R1183" s="128"/>
      <c r="S1183" s="128"/>
      <c r="T1183" s="128"/>
      <c r="U1183" s="128"/>
      <c r="V1183" s="128"/>
      <c r="W1183" s="128"/>
      <c r="X1183" s="128"/>
      <c r="Y1183" s="128"/>
      <c r="Z1183" s="128"/>
      <c r="AA1183" s="128"/>
      <c r="AB1183" s="128"/>
      <c r="AC1183" s="128"/>
    </row>
    <row r="1184" spans="1:29" x14ac:dyDescent="0.3">
      <c r="A1184" s="128"/>
      <c r="H1184" s="128"/>
      <c r="I1184" s="128"/>
      <c r="J1184" s="128"/>
      <c r="K1184" s="128"/>
      <c r="L1184" s="128"/>
      <c r="M1184" s="128"/>
      <c r="N1184" s="128"/>
      <c r="O1184" s="128"/>
      <c r="P1184" s="128"/>
      <c r="Q1184" s="128"/>
      <c r="R1184" s="128"/>
      <c r="S1184" s="128"/>
      <c r="T1184" s="128"/>
      <c r="U1184" s="128"/>
      <c r="V1184" s="128"/>
      <c r="W1184" s="128"/>
      <c r="X1184" s="128"/>
      <c r="Y1184" s="128"/>
      <c r="Z1184" s="128"/>
      <c r="AA1184" s="128"/>
      <c r="AB1184" s="128"/>
      <c r="AC1184" s="128"/>
    </row>
    <row r="1185" spans="1:29" x14ac:dyDescent="0.3">
      <c r="A1185" s="128"/>
      <c r="H1185" s="128"/>
      <c r="I1185" s="128"/>
      <c r="J1185" s="128"/>
      <c r="K1185" s="128"/>
      <c r="L1185" s="128"/>
      <c r="M1185" s="128"/>
      <c r="N1185" s="128"/>
      <c r="O1185" s="128"/>
      <c r="P1185" s="128"/>
      <c r="Q1185" s="128"/>
      <c r="R1185" s="128"/>
      <c r="S1185" s="128"/>
      <c r="T1185" s="128"/>
      <c r="U1185" s="128"/>
      <c r="V1185" s="128"/>
      <c r="W1185" s="128"/>
      <c r="X1185" s="128"/>
      <c r="Y1185" s="128"/>
      <c r="Z1185" s="128"/>
      <c r="AA1185" s="128"/>
      <c r="AB1185" s="128"/>
      <c r="AC1185" s="128"/>
    </row>
    <row r="1186" spans="1:29" x14ac:dyDescent="0.3">
      <c r="A1186" s="128"/>
      <c r="H1186" s="128"/>
      <c r="I1186" s="128"/>
      <c r="J1186" s="128"/>
      <c r="K1186" s="128"/>
      <c r="L1186" s="128"/>
      <c r="M1186" s="128"/>
      <c r="N1186" s="128"/>
      <c r="O1186" s="128"/>
      <c r="P1186" s="128"/>
      <c r="Q1186" s="128"/>
      <c r="R1186" s="128"/>
      <c r="S1186" s="128"/>
      <c r="T1186" s="128"/>
      <c r="U1186" s="128"/>
      <c r="V1186" s="128"/>
      <c r="W1186" s="128"/>
      <c r="X1186" s="128"/>
      <c r="Y1186" s="128"/>
      <c r="Z1186" s="128"/>
      <c r="AA1186" s="128"/>
      <c r="AB1186" s="128"/>
      <c r="AC1186" s="128"/>
    </row>
    <row r="1187" spans="1:29" x14ac:dyDescent="0.3">
      <c r="A1187" s="128"/>
      <c r="H1187" s="128"/>
      <c r="I1187" s="128"/>
      <c r="J1187" s="128"/>
      <c r="K1187" s="128"/>
      <c r="L1187" s="128"/>
      <c r="M1187" s="128"/>
      <c r="N1187" s="128"/>
      <c r="O1187" s="128"/>
      <c r="P1187" s="128"/>
      <c r="Q1187" s="128"/>
      <c r="R1187" s="128"/>
      <c r="S1187" s="128"/>
      <c r="T1187" s="128"/>
      <c r="U1187" s="128"/>
      <c r="V1187" s="128"/>
      <c r="W1187" s="128"/>
      <c r="X1187" s="128"/>
      <c r="Y1187" s="128"/>
      <c r="Z1187" s="128"/>
      <c r="AA1187" s="128"/>
      <c r="AB1187" s="128"/>
      <c r="AC1187" s="128"/>
    </row>
    <row r="1188" spans="1:29" x14ac:dyDescent="0.3">
      <c r="A1188" s="128"/>
      <c r="H1188" s="128"/>
      <c r="I1188" s="128"/>
      <c r="J1188" s="128"/>
      <c r="K1188" s="128"/>
      <c r="L1188" s="128"/>
      <c r="M1188" s="128"/>
      <c r="N1188" s="128"/>
      <c r="O1188" s="128"/>
      <c r="P1188" s="128"/>
      <c r="Q1188" s="128"/>
      <c r="R1188" s="128"/>
      <c r="S1188" s="128"/>
      <c r="T1188" s="128"/>
      <c r="U1188" s="128"/>
      <c r="V1188" s="128"/>
      <c r="W1188" s="128"/>
      <c r="X1188" s="128"/>
      <c r="Y1188" s="128"/>
      <c r="Z1188" s="128"/>
      <c r="AA1188" s="128"/>
      <c r="AB1188" s="128"/>
      <c r="AC1188" s="128"/>
    </row>
    <row r="1189" spans="1:29" x14ac:dyDescent="0.3">
      <c r="A1189" s="128"/>
      <c r="H1189" s="128"/>
      <c r="I1189" s="128"/>
      <c r="J1189" s="128"/>
      <c r="K1189" s="128"/>
      <c r="L1189" s="128"/>
      <c r="M1189" s="128"/>
      <c r="N1189" s="128"/>
      <c r="O1189" s="128"/>
      <c r="P1189" s="128"/>
      <c r="Q1189" s="128"/>
      <c r="R1189" s="128"/>
      <c r="S1189" s="128"/>
      <c r="T1189" s="128"/>
      <c r="U1189" s="128"/>
      <c r="V1189" s="128"/>
      <c r="W1189" s="128"/>
      <c r="X1189" s="128"/>
      <c r="Y1189" s="128"/>
      <c r="Z1189" s="128"/>
      <c r="AA1189" s="128"/>
      <c r="AB1189" s="128"/>
      <c r="AC1189" s="128"/>
    </row>
    <row r="1190" spans="1:29" x14ac:dyDescent="0.3">
      <c r="A1190" s="128"/>
      <c r="H1190" s="128"/>
      <c r="I1190" s="128"/>
      <c r="J1190" s="128"/>
      <c r="K1190" s="128"/>
      <c r="L1190" s="128"/>
      <c r="M1190" s="128"/>
      <c r="N1190" s="128"/>
      <c r="O1190" s="128"/>
      <c r="P1190" s="128"/>
      <c r="Q1190" s="128"/>
      <c r="R1190" s="128"/>
      <c r="S1190" s="128"/>
      <c r="T1190" s="128"/>
      <c r="U1190" s="128"/>
      <c r="V1190" s="128"/>
      <c r="W1190" s="128"/>
      <c r="X1190" s="128"/>
      <c r="Y1190" s="128"/>
      <c r="Z1190" s="128"/>
      <c r="AA1190" s="128"/>
      <c r="AB1190" s="128"/>
      <c r="AC1190" s="128"/>
    </row>
    <row r="1191" spans="1:29" x14ac:dyDescent="0.3">
      <c r="A1191" s="128"/>
      <c r="H1191" s="128"/>
      <c r="I1191" s="128"/>
      <c r="J1191" s="128"/>
      <c r="K1191" s="128"/>
      <c r="L1191" s="128"/>
      <c r="M1191" s="128"/>
      <c r="N1191" s="128"/>
      <c r="O1191" s="128"/>
      <c r="P1191" s="128"/>
      <c r="Q1191" s="128"/>
      <c r="R1191" s="128"/>
      <c r="S1191" s="128"/>
      <c r="T1191" s="128"/>
      <c r="U1191" s="128"/>
      <c r="V1191" s="128"/>
      <c r="W1191" s="128"/>
      <c r="X1191" s="128"/>
      <c r="Y1191" s="128"/>
      <c r="Z1191" s="128"/>
      <c r="AA1191" s="128"/>
      <c r="AB1191" s="128"/>
      <c r="AC1191" s="128"/>
    </row>
    <row r="1192" spans="1:29" x14ac:dyDescent="0.3">
      <c r="A1192" s="128"/>
      <c r="H1192" s="128"/>
      <c r="I1192" s="128"/>
      <c r="J1192" s="128"/>
      <c r="K1192" s="128"/>
      <c r="L1192" s="128"/>
      <c r="M1192" s="128"/>
      <c r="N1192" s="128"/>
      <c r="O1192" s="128"/>
      <c r="P1192" s="128"/>
      <c r="Q1192" s="128"/>
      <c r="R1192" s="128"/>
      <c r="S1192" s="128"/>
      <c r="T1192" s="128"/>
      <c r="U1192" s="128"/>
      <c r="V1192" s="128"/>
      <c r="W1192" s="128"/>
      <c r="X1192" s="128"/>
      <c r="Y1192" s="128"/>
      <c r="Z1192" s="128"/>
      <c r="AA1192" s="128"/>
      <c r="AB1192" s="128"/>
      <c r="AC1192" s="128"/>
    </row>
    <row r="1193" spans="1:29" x14ac:dyDescent="0.3">
      <c r="A1193" s="128"/>
      <c r="H1193" s="128"/>
      <c r="I1193" s="128"/>
      <c r="J1193" s="128"/>
      <c r="K1193" s="128"/>
      <c r="L1193" s="128"/>
      <c r="M1193" s="128"/>
      <c r="N1193" s="128"/>
      <c r="O1193" s="128"/>
      <c r="P1193" s="128"/>
      <c r="Q1193" s="128"/>
      <c r="R1193" s="128"/>
      <c r="S1193" s="128"/>
      <c r="T1193" s="128"/>
      <c r="U1193" s="128"/>
      <c r="V1193" s="128"/>
      <c r="W1193" s="128"/>
      <c r="X1193" s="128"/>
      <c r="Y1193" s="128"/>
      <c r="Z1193" s="128"/>
      <c r="AA1193" s="128"/>
      <c r="AB1193" s="128"/>
      <c r="AC1193" s="128"/>
    </row>
    <row r="1194" spans="1:29" x14ac:dyDescent="0.3">
      <c r="A1194" s="128"/>
      <c r="H1194" s="128"/>
      <c r="I1194" s="128"/>
      <c r="J1194" s="128"/>
      <c r="K1194" s="128"/>
      <c r="L1194" s="128"/>
      <c r="M1194" s="128"/>
      <c r="N1194" s="128"/>
      <c r="O1194" s="128"/>
      <c r="P1194" s="128"/>
      <c r="Q1194" s="128"/>
      <c r="R1194" s="128"/>
      <c r="S1194" s="128"/>
      <c r="T1194" s="128"/>
      <c r="U1194" s="128"/>
      <c r="V1194" s="128"/>
      <c r="W1194" s="128"/>
      <c r="X1194" s="128"/>
      <c r="Y1194" s="128"/>
      <c r="Z1194" s="128"/>
      <c r="AA1194" s="128"/>
      <c r="AB1194" s="128"/>
      <c r="AC1194" s="128"/>
    </row>
    <row r="1195" spans="1:29" x14ac:dyDescent="0.3">
      <c r="A1195" s="128"/>
      <c r="H1195" s="128"/>
      <c r="I1195" s="128"/>
      <c r="J1195" s="128"/>
      <c r="K1195" s="128"/>
      <c r="L1195" s="128"/>
      <c r="M1195" s="128"/>
      <c r="N1195" s="128"/>
      <c r="O1195" s="128"/>
      <c r="P1195" s="128"/>
      <c r="Q1195" s="128"/>
      <c r="R1195" s="128"/>
      <c r="S1195" s="128"/>
      <c r="T1195" s="128"/>
      <c r="U1195" s="128"/>
      <c r="V1195" s="128"/>
      <c r="W1195" s="128"/>
      <c r="X1195" s="128"/>
      <c r="Y1195" s="128"/>
      <c r="Z1195" s="128"/>
      <c r="AA1195" s="128"/>
      <c r="AB1195" s="128"/>
      <c r="AC1195" s="128"/>
    </row>
    <row r="1196" spans="1:29" x14ac:dyDescent="0.3">
      <c r="A1196" s="128"/>
      <c r="H1196" s="128"/>
      <c r="I1196" s="128"/>
      <c r="J1196" s="128"/>
      <c r="K1196" s="128"/>
      <c r="L1196" s="128"/>
      <c r="M1196" s="128"/>
      <c r="N1196" s="128"/>
      <c r="O1196" s="128"/>
      <c r="P1196" s="128"/>
      <c r="Q1196" s="128"/>
      <c r="R1196" s="128"/>
      <c r="S1196" s="128"/>
      <c r="T1196" s="128"/>
      <c r="U1196" s="128"/>
      <c r="V1196" s="128"/>
      <c r="W1196" s="128"/>
      <c r="X1196" s="128"/>
      <c r="Y1196" s="128"/>
      <c r="Z1196" s="128"/>
      <c r="AA1196" s="128"/>
      <c r="AB1196" s="128"/>
      <c r="AC1196" s="128"/>
    </row>
    <row r="1197" spans="1:29" x14ac:dyDescent="0.3">
      <c r="A1197" s="128"/>
      <c r="H1197" s="128"/>
      <c r="I1197" s="128"/>
      <c r="J1197" s="128"/>
      <c r="K1197" s="128"/>
      <c r="L1197" s="128"/>
      <c r="M1197" s="128"/>
      <c r="N1197" s="128"/>
      <c r="O1197" s="128"/>
      <c r="P1197" s="128"/>
      <c r="Q1197" s="128"/>
      <c r="R1197" s="128"/>
      <c r="S1197" s="128"/>
      <c r="T1197" s="128"/>
      <c r="U1197" s="128"/>
      <c r="V1197" s="128"/>
      <c r="W1197" s="128"/>
      <c r="X1197" s="128"/>
      <c r="Y1197" s="128"/>
      <c r="Z1197" s="128"/>
      <c r="AA1197" s="128"/>
      <c r="AB1197" s="128"/>
      <c r="AC1197" s="128"/>
    </row>
    <row r="1198" spans="1:29" x14ac:dyDescent="0.3">
      <c r="A1198" s="128"/>
      <c r="H1198" s="128"/>
      <c r="I1198" s="128"/>
      <c r="J1198" s="128"/>
      <c r="K1198" s="128"/>
      <c r="L1198" s="128"/>
      <c r="M1198" s="128"/>
      <c r="N1198" s="128"/>
      <c r="O1198" s="128"/>
      <c r="P1198" s="128"/>
      <c r="Q1198" s="128"/>
      <c r="R1198" s="128"/>
      <c r="S1198" s="128"/>
      <c r="T1198" s="128"/>
      <c r="U1198" s="128"/>
      <c r="V1198" s="128"/>
      <c r="W1198" s="128"/>
      <c r="X1198" s="128"/>
      <c r="Y1198" s="128"/>
      <c r="Z1198" s="128"/>
      <c r="AA1198" s="128"/>
      <c r="AB1198" s="128"/>
      <c r="AC1198" s="128"/>
    </row>
    <row r="1199" spans="1:29" x14ac:dyDescent="0.3">
      <c r="A1199" s="128"/>
      <c r="H1199" s="128"/>
      <c r="I1199" s="128"/>
      <c r="J1199" s="128"/>
      <c r="K1199" s="128"/>
      <c r="L1199" s="128"/>
      <c r="M1199" s="128"/>
      <c r="N1199" s="128"/>
      <c r="O1199" s="128"/>
      <c r="P1199" s="128"/>
      <c r="Q1199" s="128"/>
      <c r="R1199" s="128"/>
      <c r="S1199" s="128"/>
      <c r="T1199" s="128"/>
      <c r="U1199" s="128"/>
      <c r="V1199" s="128"/>
      <c r="W1199" s="128"/>
      <c r="X1199" s="128"/>
      <c r="Y1199" s="128"/>
      <c r="Z1199" s="128"/>
      <c r="AA1199" s="128"/>
      <c r="AB1199" s="128"/>
      <c r="AC1199" s="128"/>
    </row>
    <row r="1200" spans="1:29" x14ac:dyDescent="0.3">
      <c r="A1200" s="128"/>
      <c r="H1200" s="128"/>
      <c r="I1200" s="128"/>
      <c r="J1200" s="128"/>
      <c r="K1200" s="128"/>
      <c r="L1200" s="128"/>
      <c r="M1200" s="128"/>
      <c r="N1200" s="128"/>
      <c r="O1200" s="128"/>
      <c r="P1200" s="128"/>
      <c r="Q1200" s="128"/>
      <c r="R1200" s="128"/>
      <c r="S1200" s="128"/>
      <c r="T1200" s="128"/>
      <c r="U1200" s="128"/>
      <c r="V1200" s="128"/>
      <c r="W1200" s="128"/>
      <c r="X1200" s="128"/>
      <c r="Y1200" s="128"/>
      <c r="Z1200" s="128"/>
      <c r="AA1200" s="128"/>
      <c r="AB1200" s="128"/>
      <c r="AC1200" s="128"/>
    </row>
    <row r="1201" spans="1:29" x14ac:dyDescent="0.3">
      <c r="A1201" s="128"/>
      <c r="H1201" s="128"/>
      <c r="I1201" s="128"/>
      <c r="J1201" s="128"/>
      <c r="K1201" s="128"/>
      <c r="L1201" s="128"/>
      <c r="M1201" s="128"/>
      <c r="N1201" s="128"/>
      <c r="O1201" s="128"/>
      <c r="P1201" s="128"/>
      <c r="Q1201" s="128"/>
      <c r="R1201" s="128"/>
      <c r="S1201" s="128"/>
      <c r="T1201" s="128"/>
      <c r="U1201" s="128"/>
      <c r="V1201" s="128"/>
      <c r="W1201" s="128"/>
      <c r="X1201" s="128"/>
      <c r="Y1201" s="128"/>
      <c r="Z1201" s="128"/>
      <c r="AA1201" s="128"/>
      <c r="AB1201" s="128"/>
      <c r="AC1201" s="128"/>
    </row>
    <row r="1202" spans="1:29" x14ac:dyDescent="0.3">
      <c r="A1202" s="128"/>
      <c r="H1202" s="128"/>
      <c r="I1202" s="128"/>
      <c r="J1202" s="128"/>
      <c r="K1202" s="128"/>
      <c r="L1202" s="128"/>
      <c r="M1202" s="128"/>
      <c r="N1202" s="128"/>
      <c r="O1202" s="128"/>
      <c r="P1202" s="128"/>
      <c r="Q1202" s="128"/>
      <c r="R1202" s="128"/>
      <c r="S1202" s="128"/>
      <c r="T1202" s="128"/>
      <c r="U1202" s="128"/>
      <c r="V1202" s="128"/>
      <c r="W1202" s="128"/>
      <c r="X1202" s="128"/>
      <c r="Y1202" s="128"/>
      <c r="Z1202" s="128"/>
      <c r="AA1202" s="128"/>
      <c r="AB1202" s="128"/>
      <c r="AC1202" s="128"/>
    </row>
    <row r="1203" spans="1:29" x14ac:dyDescent="0.3">
      <c r="A1203" s="128"/>
      <c r="H1203" s="128"/>
      <c r="I1203" s="128"/>
      <c r="J1203" s="128"/>
      <c r="K1203" s="128"/>
      <c r="L1203" s="128"/>
      <c r="M1203" s="128"/>
      <c r="N1203" s="128"/>
      <c r="O1203" s="128"/>
      <c r="P1203" s="128"/>
      <c r="Q1203" s="128"/>
      <c r="R1203" s="128"/>
      <c r="S1203" s="128"/>
      <c r="T1203" s="128"/>
      <c r="U1203" s="128"/>
      <c r="V1203" s="128"/>
      <c r="W1203" s="128"/>
      <c r="X1203" s="128"/>
      <c r="Y1203" s="128"/>
      <c r="Z1203" s="128"/>
      <c r="AA1203" s="128"/>
      <c r="AB1203" s="128"/>
      <c r="AC1203" s="128"/>
    </row>
    <row r="1204" spans="1:29" x14ac:dyDescent="0.3">
      <c r="A1204" s="128"/>
      <c r="H1204" s="128"/>
      <c r="I1204" s="128"/>
      <c r="J1204" s="128"/>
      <c r="K1204" s="128"/>
      <c r="L1204" s="128"/>
      <c r="M1204" s="128"/>
      <c r="N1204" s="128"/>
      <c r="O1204" s="128"/>
      <c r="P1204" s="128"/>
      <c r="Q1204" s="128"/>
      <c r="R1204" s="128"/>
      <c r="S1204" s="128"/>
      <c r="T1204" s="128"/>
      <c r="U1204" s="128"/>
      <c r="V1204" s="128"/>
      <c r="W1204" s="128"/>
      <c r="X1204" s="128"/>
      <c r="Y1204" s="128"/>
      <c r="Z1204" s="128"/>
      <c r="AA1204" s="128"/>
      <c r="AB1204" s="128"/>
      <c r="AC1204" s="128"/>
    </row>
    <row r="1205" spans="1:29" x14ac:dyDescent="0.3">
      <c r="A1205" s="128"/>
      <c r="H1205" s="128"/>
      <c r="I1205" s="128"/>
      <c r="J1205" s="128"/>
      <c r="K1205" s="128"/>
      <c r="L1205" s="128"/>
      <c r="M1205" s="128"/>
      <c r="N1205" s="128"/>
      <c r="O1205" s="128"/>
      <c r="P1205" s="128"/>
      <c r="Q1205" s="128"/>
      <c r="R1205" s="128"/>
      <c r="S1205" s="128"/>
      <c r="T1205" s="128"/>
      <c r="U1205" s="128"/>
      <c r="V1205" s="128"/>
      <c r="W1205" s="128"/>
      <c r="X1205" s="128"/>
      <c r="Y1205" s="128"/>
      <c r="Z1205" s="128"/>
      <c r="AA1205" s="128"/>
      <c r="AB1205" s="128"/>
      <c r="AC1205" s="128"/>
    </row>
    <row r="1206" spans="1:29" x14ac:dyDescent="0.3">
      <c r="A1206" s="128"/>
      <c r="H1206" s="128"/>
      <c r="I1206" s="128"/>
      <c r="J1206" s="128"/>
      <c r="K1206" s="128"/>
      <c r="L1206" s="128"/>
      <c r="M1206" s="128"/>
      <c r="N1206" s="128"/>
      <c r="O1206" s="128"/>
      <c r="P1206" s="128"/>
      <c r="Q1206" s="128"/>
      <c r="R1206" s="128"/>
      <c r="S1206" s="128"/>
      <c r="T1206" s="128"/>
      <c r="U1206" s="128"/>
      <c r="V1206" s="128"/>
      <c r="W1206" s="128"/>
      <c r="X1206" s="128"/>
      <c r="Y1206" s="128"/>
      <c r="Z1206" s="128"/>
      <c r="AA1206" s="128"/>
      <c r="AB1206" s="128"/>
      <c r="AC1206" s="128"/>
    </row>
    <row r="1207" spans="1:29" x14ac:dyDescent="0.3">
      <c r="A1207" s="128"/>
      <c r="H1207" s="128"/>
      <c r="I1207" s="128"/>
      <c r="J1207" s="128"/>
      <c r="K1207" s="128"/>
      <c r="L1207" s="128"/>
      <c r="M1207" s="128"/>
      <c r="N1207" s="128"/>
      <c r="O1207" s="128"/>
      <c r="P1207" s="128"/>
      <c r="Q1207" s="128"/>
      <c r="R1207" s="128"/>
      <c r="S1207" s="128"/>
      <c r="T1207" s="128"/>
      <c r="U1207" s="128"/>
      <c r="V1207" s="128"/>
      <c r="W1207" s="128"/>
      <c r="X1207" s="128"/>
      <c r="Y1207" s="128"/>
      <c r="Z1207" s="128"/>
      <c r="AA1207" s="128"/>
      <c r="AB1207" s="128"/>
      <c r="AC1207" s="128"/>
    </row>
    <row r="1208" spans="1:29" x14ac:dyDescent="0.3">
      <c r="A1208" s="128"/>
      <c r="H1208" s="128"/>
      <c r="I1208" s="128"/>
      <c r="J1208" s="128"/>
      <c r="K1208" s="128"/>
      <c r="L1208" s="128"/>
      <c r="M1208" s="128"/>
      <c r="N1208" s="128"/>
      <c r="O1208" s="128"/>
      <c r="P1208" s="128"/>
      <c r="Q1208" s="128"/>
      <c r="R1208" s="128"/>
      <c r="S1208" s="128"/>
      <c r="T1208" s="128"/>
      <c r="U1208" s="128"/>
      <c r="V1208" s="128"/>
      <c r="W1208" s="128"/>
      <c r="X1208" s="128"/>
      <c r="Y1208" s="128"/>
      <c r="Z1208" s="128"/>
      <c r="AA1208" s="128"/>
      <c r="AB1208" s="128"/>
      <c r="AC1208" s="128"/>
    </row>
    <row r="1209" spans="1:29" x14ac:dyDescent="0.3">
      <c r="A1209" s="128"/>
      <c r="H1209" s="128"/>
      <c r="I1209" s="128"/>
      <c r="J1209" s="128"/>
      <c r="K1209" s="128"/>
      <c r="L1209" s="128"/>
      <c r="M1209" s="128"/>
      <c r="N1209" s="128"/>
      <c r="O1209" s="128"/>
      <c r="P1209" s="128"/>
      <c r="Q1209" s="128"/>
      <c r="R1209" s="128"/>
      <c r="S1209" s="128"/>
      <c r="T1209" s="128"/>
      <c r="U1209" s="128"/>
      <c r="V1209" s="128"/>
      <c r="W1209" s="128"/>
      <c r="X1209" s="128"/>
      <c r="Y1209" s="128"/>
      <c r="Z1209" s="128"/>
      <c r="AA1209" s="128"/>
      <c r="AB1209" s="128"/>
      <c r="AC1209" s="128"/>
    </row>
    <row r="1210" spans="1:29" x14ac:dyDescent="0.3">
      <c r="A1210" s="128"/>
      <c r="H1210" s="128"/>
      <c r="I1210" s="128"/>
      <c r="J1210" s="128"/>
      <c r="K1210" s="128"/>
      <c r="L1210" s="128"/>
      <c r="M1210" s="128"/>
      <c r="N1210" s="128"/>
      <c r="O1210" s="128"/>
      <c r="P1210" s="128"/>
      <c r="Q1210" s="128"/>
      <c r="R1210" s="128"/>
      <c r="S1210" s="128"/>
      <c r="T1210" s="128"/>
      <c r="U1210" s="128"/>
      <c r="V1210" s="128"/>
      <c r="W1210" s="128"/>
      <c r="X1210" s="128"/>
      <c r="Y1210" s="128"/>
      <c r="Z1210" s="128"/>
      <c r="AA1210" s="128"/>
      <c r="AB1210" s="128"/>
      <c r="AC1210" s="128"/>
    </row>
    <row r="1211" spans="1:29" x14ac:dyDescent="0.3">
      <c r="A1211" s="128"/>
      <c r="H1211" s="128"/>
      <c r="I1211" s="128"/>
      <c r="J1211" s="128"/>
      <c r="K1211" s="128"/>
      <c r="L1211" s="128"/>
      <c r="M1211" s="128"/>
      <c r="N1211" s="128"/>
      <c r="O1211" s="128"/>
      <c r="P1211" s="128"/>
      <c r="Q1211" s="128"/>
      <c r="R1211" s="128"/>
      <c r="S1211" s="128"/>
      <c r="T1211" s="128"/>
      <c r="U1211" s="128"/>
      <c r="V1211" s="128"/>
      <c r="W1211" s="128"/>
      <c r="X1211" s="128"/>
      <c r="Y1211" s="128"/>
      <c r="Z1211" s="128"/>
      <c r="AA1211" s="128"/>
      <c r="AB1211" s="128"/>
      <c r="AC1211" s="128"/>
    </row>
    <row r="1212" spans="1:29" x14ac:dyDescent="0.3">
      <c r="A1212" s="128"/>
      <c r="H1212" s="128"/>
      <c r="I1212" s="128"/>
      <c r="J1212" s="128"/>
      <c r="K1212" s="128"/>
      <c r="L1212" s="128"/>
      <c r="M1212" s="128"/>
      <c r="N1212" s="128"/>
      <c r="O1212" s="128"/>
      <c r="P1212" s="128"/>
      <c r="Q1212" s="128"/>
      <c r="R1212" s="128"/>
      <c r="S1212" s="128"/>
      <c r="T1212" s="128"/>
      <c r="U1212" s="128"/>
      <c r="V1212" s="128"/>
      <c r="W1212" s="128"/>
      <c r="X1212" s="128"/>
      <c r="Y1212" s="128"/>
      <c r="Z1212" s="128"/>
      <c r="AA1212" s="128"/>
      <c r="AB1212" s="128"/>
      <c r="AC1212" s="128"/>
    </row>
    <row r="1213" spans="1:29" x14ac:dyDescent="0.3">
      <c r="A1213" s="128"/>
      <c r="H1213" s="128"/>
      <c r="I1213" s="128"/>
      <c r="J1213" s="128"/>
      <c r="K1213" s="128"/>
      <c r="L1213" s="128"/>
      <c r="M1213" s="128"/>
      <c r="N1213" s="128"/>
      <c r="O1213" s="128"/>
      <c r="P1213" s="128"/>
      <c r="Q1213" s="128"/>
      <c r="R1213" s="128"/>
      <c r="S1213" s="128"/>
      <c r="T1213" s="128"/>
      <c r="U1213" s="128"/>
      <c r="V1213" s="128"/>
      <c r="W1213" s="128"/>
      <c r="X1213" s="128"/>
      <c r="Y1213" s="128"/>
      <c r="Z1213" s="128"/>
      <c r="AA1213" s="128"/>
      <c r="AB1213" s="128"/>
      <c r="AC1213" s="128"/>
    </row>
    <row r="1214" spans="1:29" x14ac:dyDescent="0.3">
      <c r="A1214" s="128"/>
      <c r="H1214" s="128"/>
      <c r="I1214" s="128"/>
      <c r="J1214" s="128"/>
      <c r="K1214" s="128"/>
      <c r="L1214" s="128"/>
      <c r="M1214" s="128"/>
      <c r="N1214" s="128"/>
      <c r="O1214" s="128"/>
      <c r="P1214" s="128"/>
      <c r="Q1214" s="128"/>
      <c r="R1214" s="128"/>
      <c r="S1214" s="128"/>
      <c r="T1214" s="128"/>
      <c r="U1214" s="128"/>
      <c r="V1214" s="128"/>
      <c r="W1214" s="128"/>
      <c r="X1214" s="128"/>
      <c r="Y1214" s="128"/>
      <c r="Z1214" s="128"/>
      <c r="AA1214" s="128"/>
      <c r="AB1214" s="128"/>
      <c r="AC1214" s="128"/>
    </row>
    <row r="1215" spans="1:29" x14ac:dyDescent="0.3">
      <c r="A1215" s="128"/>
      <c r="H1215" s="128"/>
      <c r="I1215" s="128"/>
      <c r="J1215" s="128"/>
      <c r="K1215" s="128"/>
      <c r="L1215" s="128"/>
      <c r="M1215" s="128"/>
      <c r="N1215" s="128"/>
      <c r="O1215" s="128"/>
      <c r="P1215" s="128"/>
      <c r="Q1215" s="128"/>
      <c r="R1215" s="128"/>
      <c r="S1215" s="128"/>
      <c r="T1215" s="128"/>
      <c r="U1215" s="128"/>
      <c r="V1215" s="128"/>
      <c r="W1215" s="128"/>
      <c r="X1215" s="128"/>
      <c r="Y1215" s="128"/>
      <c r="Z1215" s="128"/>
      <c r="AA1215" s="128"/>
      <c r="AB1215" s="128"/>
      <c r="AC1215" s="128"/>
    </row>
    <row r="1216" spans="1:29" x14ac:dyDescent="0.3">
      <c r="A1216" s="128"/>
      <c r="H1216" s="128"/>
      <c r="I1216" s="128"/>
      <c r="J1216" s="128"/>
      <c r="K1216" s="128"/>
      <c r="L1216" s="128"/>
      <c r="M1216" s="128"/>
      <c r="N1216" s="128"/>
      <c r="O1216" s="128"/>
      <c r="P1216" s="128"/>
      <c r="Q1216" s="128"/>
      <c r="R1216" s="128"/>
      <c r="S1216" s="128"/>
      <c r="T1216" s="128"/>
      <c r="U1216" s="128"/>
      <c r="V1216" s="128"/>
      <c r="W1216" s="128"/>
      <c r="X1216" s="128"/>
      <c r="Y1216" s="128"/>
      <c r="Z1216" s="128"/>
      <c r="AA1216" s="128"/>
      <c r="AB1216" s="128"/>
      <c r="AC1216" s="128"/>
    </row>
    <row r="1217" spans="1:29" x14ac:dyDescent="0.3">
      <c r="A1217" s="128"/>
      <c r="H1217" s="128"/>
      <c r="I1217" s="128"/>
      <c r="J1217" s="128"/>
      <c r="K1217" s="128"/>
      <c r="L1217" s="128"/>
      <c r="M1217" s="128"/>
      <c r="N1217" s="128"/>
      <c r="O1217" s="128"/>
      <c r="P1217" s="128"/>
      <c r="Q1217" s="128"/>
      <c r="R1217" s="128"/>
      <c r="S1217" s="128"/>
      <c r="T1217" s="128"/>
      <c r="U1217" s="128"/>
      <c r="V1217" s="128"/>
      <c r="W1217" s="128"/>
      <c r="X1217" s="128"/>
      <c r="Y1217" s="128"/>
      <c r="Z1217" s="128"/>
      <c r="AA1217" s="128"/>
      <c r="AB1217" s="128"/>
      <c r="AC1217" s="128"/>
    </row>
    <row r="1218" spans="1:29" x14ac:dyDescent="0.3">
      <c r="A1218" s="128"/>
      <c r="H1218" s="128"/>
      <c r="I1218" s="128"/>
      <c r="J1218" s="128"/>
      <c r="K1218" s="128"/>
      <c r="L1218" s="128"/>
      <c r="M1218" s="128"/>
      <c r="N1218" s="128"/>
      <c r="O1218" s="128"/>
      <c r="P1218" s="128"/>
      <c r="Q1218" s="128"/>
      <c r="R1218" s="128"/>
      <c r="S1218" s="128"/>
      <c r="T1218" s="128"/>
      <c r="U1218" s="128"/>
      <c r="V1218" s="128"/>
      <c r="W1218" s="128"/>
      <c r="X1218" s="128"/>
      <c r="Y1218" s="128"/>
      <c r="Z1218" s="128"/>
      <c r="AA1218" s="128"/>
      <c r="AB1218" s="128"/>
      <c r="AC1218" s="128"/>
    </row>
    <row r="1219" spans="1:29" x14ac:dyDescent="0.3">
      <c r="A1219" s="128"/>
      <c r="H1219" s="128"/>
      <c r="I1219" s="128"/>
      <c r="J1219" s="128"/>
      <c r="K1219" s="128"/>
      <c r="L1219" s="128"/>
      <c r="M1219" s="128"/>
      <c r="N1219" s="128"/>
      <c r="O1219" s="128"/>
      <c r="P1219" s="128"/>
      <c r="Q1219" s="128"/>
      <c r="R1219" s="128"/>
      <c r="S1219" s="128"/>
      <c r="T1219" s="128"/>
      <c r="U1219" s="128"/>
      <c r="V1219" s="128"/>
      <c r="W1219" s="128"/>
      <c r="X1219" s="128"/>
      <c r="Y1219" s="128"/>
      <c r="Z1219" s="128"/>
      <c r="AA1219" s="128"/>
      <c r="AB1219" s="128"/>
      <c r="AC1219" s="128"/>
    </row>
    <row r="1220" spans="1:29" x14ac:dyDescent="0.3">
      <c r="A1220" s="128"/>
      <c r="H1220" s="128"/>
      <c r="I1220" s="128"/>
      <c r="J1220" s="128"/>
      <c r="K1220" s="128"/>
      <c r="L1220" s="128"/>
      <c r="M1220" s="128"/>
      <c r="N1220" s="128"/>
      <c r="O1220" s="128"/>
      <c r="P1220" s="128"/>
      <c r="Q1220" s="128"/>
      <c r="R1220" s="128"/>
      <c r="S1220" s="128"/>
      <c r="T1220" s="128"/>
      <c r="U1220" s="128"/>
      <c r="V1220" s="128"/>
      <c r="W1220" s="128"/>
      <c r="X1220" s="128"/>
      <c r="Y1220" s="128"/>
      <c r="Z1220" s="128"/>
      <c r="AA1220" s="128"/>
      <c r="AB1220" s="128"/>
      <c r="AC1220" s="128"/>
    </row>
    <row r="1221" spans="1:29" x14ac:dyDescent="0.3">
      <c r="A1221" s="128"/>
      <c r="H1221" s="128"/>
      <c r="I1221" s="128"/>
      <c r="J1221" s="128"/>
      <c r="K1221" s="128"/>
      <c r="L1221" s="128"/>
      <c r="M1221" s="128"/>
      <c r="N1221" s="128"/>
      <c r="O1221" s="128"/>
      <c r="P1221" s="128"/>
      <c r="Q1221" s="128"/>
      <c r="R1221" s="128"/>
      <c r="S1221" s="128"/>
      <c r="T1221" s="128"/>
      <c r="U1221" s="128"/>
      <c r="V1221" s="128"/>
      <c r="W1221" s="128"/>
      <c r="X1221" s="128"/>
      <c r="Y1221" s="128"/>
      <c r="Z1221" s="128"/>
      <c r="AA1221" s="128"/>
      <c r="AB1221" s="128"/>
      <c r="AC1221" s="128"/>
    </row>
    <row r="1222" spans="1:29" x14ac:dyDescent="0.3">
      <c r="A1222" s="128"/>
      <c r="H1222" s="128"/>
      <c r="I1222" s="128"/>
      <c r="J1222" s="128"/>
      <c r="K1222" s="128"/>
      <c r="L1222" s="128"/>
      <c r="M1222" s="128"/>
      <c r="N1222" s="128"/>
      <c r="O1222" s="128"/>
      <c r="P1222" s="128"/>
      <c r="Q1222" s="128"/>
      <c r="R1222" s="128"/>
      <c r="S1222" s="128"/>
      <c r="T1222" s="128"/>
      <c r="U1222" s="128"/>
      <c r="V1222" s="128"/>
      <c r="W1222" s="128"/>
      <c r="X1222" s="128"/>
      <c r="Y1222" s="128"/>
      <c r="Z1222" s="128"/>
      <c r="AA1222" s="128"/>
      <c r="AB1222" s="128"/>
      <c r="AC1222" s="128"/>
    </row>
    <row r="1223" spans="1:29" x14ac:dyDescent="0.3">
      <c r="A1223" s="128"/>
      <c r="H1223" s="128"/>
      <c r="I1223" s="128"/>
      <c r="J1223" s="128"/>
      <c r="K1223" s="128"/>
      <c r="L1223" s="128"/>
      <c r="M1223" s="128"/>
      <c r="N1223" s="128"/>
      <c r="O1223" s="128"/>
      <c r="P1223" s="128"/>
      <c r="Q1223" s="128"/>
      <c r="R1223" s="128"/>
      <c r="S1223" s="128"/>
      <c r="T1223" s="128"/>
      <c r="U1223" s="128"/>
      <c r="V1223" s="128"/>
      <c r="W1223" s="128"/>
      <c r="X1223" s="128"/>
      <c r="Y1223" s="128"/>
      <c r="Z1223" s="128"/>
      <c r="AA1223" s="128"/>
      <c r="AB1223" s="128"/>
      <c r="AC1223" s="128"/>
    </row>
    <row r="1224" spans="1:29" x14ac:dyDescent="0.3">
      <c r="A1224" s="128"/>
      <c r="H1224" s="128"/>
      <c r="I1224" s="128"/>
      <c r="J1224" s="128"/>
      <c r="K1224" s="128"/>
      <c r="L1224" s="128"/>
      <c r="M1224" s="128"/>
      <c r="N1224" s="128"/>
      <c r="O1224" s="128"/>
      <c r="P1224" s="128"/>
      <c r="Q1224" s="128"/>
      <c r="R1224" s="128"/>
      <c r="S1224" s="128"/>
      <c r="T1224" s="128"/>
      <c r="U1224" s="128"/>
      <c r="V1224" s="128"/>
      <c r="W1224" s="128"/>
      <c r="X1224" s="128"/>
      <c r="Y1224" s="128"/>
      <c r="Z1224" s="128"/>
      <c r="AA1224" s="128"/>
      <c r="AB1224" s="128"/>
      <c r="AC1224" s="128"/>
    </row>
    <row r="1225" spans="1:29" x14ac:dyDescent="0.3">
      <c r="A1225" s="128"/>
      <c r="H1225" s="128"/>
      <c r="I1225" s="128"/>
      <c r="J1225" s="128"/>
      <c r="K1225" s="128"/>
      <c r="L1225" s="128"/>
      <c r="M1225" s="128"/>
      <c r="N1225" s="128"/>
      <c r="O1225" s="128"/>
      <c r="P1225" s="128"/>
      <c r="Q1225" s="128"/>
      <c r="R1225" s="128"/>
      <c r="S1225" s="128"/>
      <c r="T1225" s="128"/>
      <c r="U1225" s="128"/>
      <c r="V1225" s="128"/>
      <c r="W1225" s="128"/>
      <c r="X1225" s="128"/>
      <c r="Y1225" s="128"/>
      <c r="Z1225" s="128"/>
      <c r="AA1225" s="128"/>
      <c r="AB1225" s="128"/>
      <c r="AC1225" s="128"/>
    </row>
    <row r="1226" spans="1:29" x14ac:dyDescent="0.3">
      <c r="A1226" s="128"/>
      <c r="H1226" s="128"/>
      <c r="I1226" s="128"/>
      <c r="J1226" s="128"/>
      <c r="K1226" s="128"/>
      <c r="L1226" s="128"/>
      <c r="M1226" s="128"/>
      <c r="N1226" s="128"/>
      <c r="O1226" s="128"/>
      <c r="P1226" s="128"/>
      <c r="Q1226" s="128"/>
      <c r="R1226" s="128"/>
      <c r="S1226" s="128"/>
      <c r="T1226" s="128"/>
      <c r="U1226" s="128"/>
      <c r="V1226" s="128"/>
      <c r="W1226" s="128"/>
      <c r="X1226" s="128"/>
      <c r="Y1226" s="128"/>
      <c r="Z1226" s="128"/>
      <c r="AA1226" s="128"/>
      <c r="AB1226" s="128"/>
      <c r="AC1226" s="128"/>
    </row>
    <row r="1227" spans="1:29" x14ac:dyDescent="0.3">
      <c r="A1227" s="128"/>
      <c r="H1227" s="128"/>
      <c r="I1227" s="128"/>
      <c r="J1227" s="128"/>
      <c r="K1227" s="128"/>
      <c r="L1227" s="128"/>
      <c r="M1227" s="128"/>
      <c r="N1227" s="128"/>
      <c r="O1227" s="128"/>
      <c r="P1227" s="128"/>
      <c r="Q1227" s="128"/>
      <c r="R1227" s="128"/>
      <c r="S1227" s="128"/>
      <c r="T1227" s="128"/>
      <c r="U1227" s="128"/>
      <c r="V1227" s="128"/>
      <c r="W1227" s="128"/>
      <c r="X1227" s="128"/>
      <c r="Y1227" s="128"/>
      <c r="Z1227" s="128"/>
      <c r="AA1227" s="128"/>
      <c r="AB1227" s="128"/>
      <c r="AC1227" s="128"/>
    </row>
    <row r="1228" spans="1:29" x14ac:dyDescent="0.3">
      <c r="A1228" s="128"/>
      <c r="H1228" s="128"/>
      <c r="I1228" s="128"/>
      <c r="J1228" s="128"/>
      <c r="K1228" s="128"/>
      <c r="L1228" s="128"/>
      <c r="M1228" s="128"/>
      <c r="N1228" s="128"/>
      <c r="O1228" s="128"/>
      <c r="P1228" s="128"/>
      <c r="Q1228" s="128"/>
      <c r="R1228" s="128"/>
      <c r="S1228" s="128"/>
      <c r="T1228" s="128"/>
      <c r="U1228" s="128"/>
      <c r="V1228" s="128"/>
      <c r="W1228" s="128"/>
      <c r="X1228" s="128"/>
      <c r="Y1228" s="128"/>
      <c r="Z1228" s="128"/>
      <c r="AA1228" s="128"/>
      <c r="AB1228" s="128"/>
      <c r="AC1228" s="128"/>
    </row>
    <row r="1229" spans="1:29" x14ac:dyDescent="0.3">
      <c r="A1229" s="128"/>
      <c r="H1229" s="128"/>
      <c r="I1229" s="128"/>
      <c r="J1229" s="128"/>
      <c r="K1229" s="128"/>
      <c r="L1229" s="128"/>
      <c r="M1229" s="128"/>
      <c r="N1229" s="128"/>
      <c r="O1229" s="128"/>
      <c r="P1229" s="128"/>
      <c r="Q1229" s="128"/>
      <c r="R1229" s="128"/>
      <c r="S1229" s="128"/>
      <c r="T1229" s="128"/>
      <c r="U1229" s="128"/>
      <c r="V1229" s="128"/>
      <c r="W1229" s="128"/>
      <c r="X1229" s="128"/>
      <c r="Y1229" s="128"/>
      <c r="Z1229" s="128"/>
      <c r="AA1229" s="128"/>
      <c r="AB1229" s="128"/>
      <c r="AC1229" s="128"/>
    </row>
    <row r="1230" spans="1:29" x14ac:dyDescent="0.3">
      <c r="A1230" s="128"/>
      <c r="H1230" s="128"/>
      <c r="I1230" s="128"/>
      <c r="J1230" s="128"/>
      <c r="K1230" s="128"/>
      <c r="L1230" s="128"/>
      <c r="M1230" s="128"/>
      <c r="N1230" s="128"/>
      <c r="O1230" s="128"/>
      <c r="P1230" s="128"/>
      <c r="Q1230" s="128"/>
      <c r="R1230" s="128"/>
      <c r="S1230" s="128"/>
      <c r="T1230" s="128"/>
      <c r="U1230" s="128"/>
      <c r="V1230" s="128"/>
      <c r="W1230" s="128"/>
      <c r="X1230" s="128"/>
      <c r="Y1230" s="128"/>
      <c r="Z1230" s="128"/>
      <c r="AA1230" s="128"/>
      <c r="AB1230" s="128"/>
      <c r="AC1230" s="128"/>
    </row>
    <row r="1231" spans="1:29" x14ac:dyDescent="0.3">
      <c r="A1231" s="128"/>
      <c r="H1231" s="128"/>
      <c r="I1231" s="128"/>
      <c r="J1231" s="128"/>
      <c r="K1231" s="128"/>
      <c r="L1231" s="128"/>
      <c r="M1231" s="128"/>
      <c r="N1231" s="128"/>
      <c r="O1231" s="128"/>
      <c r="P1231" s="128"/>
      <c r="Q1231" s="128"/>
      <c r="R1231" s="128"/>
      <c r="S1231" s="128"/>
      <c r="T1231" s="128"/>
      <c r="U1231" s="128"/>
      <c r="V1231" s="128"/>
      <c r="W1231" s="128"/>
      <c r="X1231" s="128"/>
      <c r="Y1231" s="128"/>
      <c r="Z1231" s="128"/>
      <c r="AA1231" s="128"/>
      <c r="AB1231" s="128"/>
      <c r="AC1231" s="128"/>
    </row>
    <row r="1232" spans="1:29" x14ac:dyDescent="0.3">
      <c r="A1232" s="128"/>
      <c r="H1232" s="128"/>
      <c r="I1232" s="128"/>
      <c r="J1232" s="128"/>
      <c r="K1232" s="128"/>
      <c r="L1232" s="128"/>
      <c r="M1232" s="128"/>
      <c r="N1232" s="128"/>
      <c r="O1232" s="128"/>
      <c r="P1232" s="128"/>
      <c r="Q1232" s="128"/>
      <c r="R1232" s="128"/>
      <c r="S1232" s="128"/>
      <c r="T1232" s="128"/>
      <c r="U1232" s="128"/>
      <c r="V1232" s="128"/>
      <c r="W1232" s="128"/>
      <c r="X1232" s="128"/>
      <c r="Y1232" s="128"/>
      <c r="Z1232" s="128"/>
      <c r="AA1232" s="128"/>
      <c r="AB1232" s="128"/>
      <c r="AC1232" s="128"/>
    </row>
    <row r="1233" spans="1:29" x14ac:dyDescent="0.3">
      <c r="A1233" s="128"/>
      <c r="H1233" s="128"/>
      <c r="I1233" s="128"/>
      <c r="J1233" s="128"/>
      <c r="K1233" s="128"/>
      <c r="L1233" s="128"/>
      <c r="M1233" s="128"/>
      <c r="N1233" s="128"/>
      <c r="O1233" s="128"/>
      <c r="P1233" s="128"/>
      <c r="Q1233" s="128"/>
      <c r="R1233" s="128"/>
      <c r="S1233" s="128"/>
      <c r="T1233" s="128"/>
      <c r="U1233" s="128"/>
      <c r="V1233" s="128"/>
      <c r="W1233" s="128"/>
      <c r="X1233" s="128"/>
      <c r="Y1233" s="128"/>
      <c r="Z1233" s="128"/>
      <c r="AA1233" s="128"/>
      <c r="AB1233" s="128"/>
      <c r="AC1233" s="128"/>
    </row>
    <row r="1234" spans="1:29" x14ac:dyDescent="0.3">
      <c r="A1234" s="128"/>
      <c r="H1234" s="128"/>
      <c r="I1234" s="128"/>
      <c r="J1234" s="128"/>
      <c r="K1234" s="128"/>
      <c r="L1234" s="128"/>
      <c r="M1234" s="128"/>
      <c r="N1234" s="128"/>
      <c r="O1234" s="128"/>
      <c r="P1234" s="128"/>
      <c r="Q1234" s="128"/>
      <c r="R1234" s="128"/>
      <c r="S1234" s="128"/>
      <c r="T1234" s="128"/>
      <c r="U1234" s="128"/>
      <c r="V1234" s="128"/>
      <c r="W1234" s="128"/>
      <c r="X1234" s="128"/>
      <c r="Y1234" s="128"/>
      <c r="Z1234" s="128"/>
      <c r="AA1234" s="128"/>
      <c r="AB1234" s="128"/>
      <c r="AC1234" s="128"/>
    </row>
    <row r="1235" spans="1:29" x14ac:dyDescent="0.3">
      <c r="A1235" s="128"/>
      <c r="H1235" s="128"/>
      <c r="I1235" s="128"/>
      <c r="J1235" s="128"/>
      <c r="K1235" s="128"/>
      <c r="L1235" s="128"/>
      <c r="M1235" s="128"/>
      <c r="N1235" s="128"/>
      <c r="O1235" s="128"/>
      <c r="P1235" s="128"/>
      <c r="Q1235" s="128"/>
      <c r="R1235" s="128"/>
      <c r="S1235" s="128"/>
      <c r="T1235" s="128"/>
      <c r="U1235" s="128"/>
      <c r="V1235" s="128"/>
      <c r="W1235" s="128"/>
      <c r="X1235" s="128"/>
      <c r="Y1235" s="128"/>
      <c r="Z1235" s="128"/>
      <c r="AA1235" s="128"/>
      <c r="AB1235" s="128"/>
      <c r="AC1235" s="128"/>
    </row>
    <row r="1236" spans="1:29" x14ac:dyDescent="0.3">
      <c r="A1236" s="128"/>
      <c r="H1236" s="128"/>
      <c r="I1236" s="128"/>
      <c r="J1236" s="128"/>
      <c r="K1236" s="128"/>
      <c r="L1236" s="128"/>
      <c r="M1236" s="128"/>
      <c r="N1236" s="128"/>
      <c r="O1236" s="128"/>
      <c r="P1236" s="128"/>
      <c r="Q1236" s="128"/>
      <c r="R1236" s="128"/>
      <c r="S1236" s="128"/>
      <c r="T1236" s="128"/>
      <c r="U1236" s="128"/>
      <c r="V1236" s="128"/>
      <c r="W1236" s="128"/>
      <c r="X1236" s="128"/>
      <c r="Y1236" s="128"/>
      <c r="Z1236" s="128"/>
      <c r="AA1236" s="128"/>
      <c r="AB1236" s="128"/>
      <c r="AC1236" s="128"/>
    </row>
    <row r="1237" spans="1:29" x14ac:dyDescent="0.3">
      <c r="A1237" s="128"/>
      <c r="H1237" s="128"/>
      <c r="I1237" s="128"/>
      <c r="J1237" s="128"/>
      <c r="K1237" s="128"/>
      <c r="L1237" s="128"/>
      <c r="M1237" s="128"/>
      <c r="N1237" s="128"/>
      <c r="O1237" s="128"/>
      <c r="P1237" s="128"/>
      <c r="Q1237" s="128"/>
      <c r="R1237" s="128"/>
      <c r="S1237" s="128"/>
      <c r="T1237" s="128"/>
      <c r="U1237" s="128"/>
      <c r="V1237" s="128"/>
      <c r="W1237" s="128"/>
      <c r="X1237" s="128"/>
      <c r="Y1237" s="128"/>
      <c r="Z1237" s="128"/>
      <c r="AA1237" s="128"/>
      <c r="AB1237" s="128"/>
      <c r="AC1237" s="128"/>
    </row>
    <row r="1238" spans="1:29" x14ac:dyDescent="0.3">
      <c r="A1238" s="128"/>
      <c r="H1238" s="128"/>
      <c r="I1238" s="128"/>
      <c r="J1238" s="128"/>
      <c r="K1238" s="128"/>
      <c r="L1238" s="128"/>
      <c r="M1238" s="128"/>
      <c r="N1238" s="128"/>
      <c r="O1238" s="128"/>
      <c r="P1238" s="128"/>
      <c r="Q1238" s="128"/>
      <c r="R1238" s="128"/>
      <c r="S1238" s="128"/>
      <c r="T1238" s="128"/>
      <c r="U1238" s="128"/>
      <c r="V1238" s="128"/>
      <c r="W1238" s="128"/>
      <c r="X1238" s="128"/>
      <c r="Y1238" s="128"/>
      <c r="Z1238" s="128"/>
      <c r="AA1238" s="128"/>
      <c r="AB1238" s="128"/>
      <c r="AC1238" s="128"/>
    </row>
    <row r="1239" spans="1:29" x14ac:dyDescent="0.3">
      <c r="A1239" s="128"/>
      <c r="H1239" s="128"/>
      <c r="I1239" s="128"/>
      <c r="J1239" s="128"/>
      <c r="K1239" s="128"/>
      <c r="L1239" s="128"/>
      <c r="M1239" s="128"/>
      <c r="N1239" s="128"/>
      <c r="O1239" s="128"/>
      <c r="P1239" s="128"/>
      <c r="Q1239" s="128"/>
      <c r="R1239" s="128"/>
      <c r="S1239" s="128"/>
      <c r="T1239" s="128"/>
      <c r="U1239" s="128"/>
      <c r="V1239" s="128"/>
      <c r="W1239" s="128"/>
      <c r="X1239" s="128"/>
      <c r="Y1239" s="128"/>
      <c r="Z1239" s="128"/>
      <c r="AA1239" s="128"/>
      <c r="AB1239" s="128"/>
      <c r="AC1239" s="128"/>
    </row>
    <row r="1240" spans="1:29" x14ac:dyDescent="0.3">
      <c r="A1240" s="128"/>
      <c r="H1240" s="128"/>
      <c r="I1240" s="128"/>
      <c r="J1240" s="128"/>
      <c r="K1240" s="128"/>
      <c r="L1240" s="128"/>
      <c r="M1240" s="128"/>
      <c r="N1240" s="128"/>
      <c r="O1240" s="128"/>
      <c r="P1240" s="128"/>
      <c r="Q1240" s="128"/>
      <c r="R1240" s="128"/>
      <c r="S1240" s="128"/>
      <c r="T1240" s="128"/>
      <c r="U1240" s="128"/>
      <c r="V1240" s="128"/>
      <c r="W1240" s="128"/>
      <c r="X1240" s="128"/>
      <c r="Y1240" s="128"/>
      <c r="Z1240" s="128"/>
      <c r="AA1240" s="128"/>
      <c r="AB1240" s="128"/>
      <c r="AC1240" s="128"/>
    </row>
    <row r="1241" spans="1:29" x14ac:dyDescent="0.3">
      <c r="A1241" s="128"/>
      <c r="H1241" s="128"/>
      <c r="I1241" s="128"/>
      <c r="J1241" s="128"/>
      <c r="K1241" s="128"/>
      <c r="L1241" s="128"/>
      <c r="M1241" s="128"/>
      <c r="N1241" s="128"/>
      <c r="O1241" s="128"/>
      <c r="P1241" s="128"/>
      <c r="Q1241" s="128"/>
      <c r="R1241" s="128"/>
      <c r="S1241" s="128"/>
      <c r="T1241" s="128"/>
      <c r="U1241" s="128"/>
      <c r="V1241" s="128"/>
      <c r="W1241" s="128"/>
      <c r="X1241" s="128"/>
      <c r="Y1241" s="128"/>
      <c r="Z1241" s="128"/>
      <c r="AA1241" s="128"/>
      <c r="AB1241" s="128"/>
      <c r="AC1241" s="128"/>
    </row>
    <row r="1242" spans="1:29" x14ac:dyDescent="0.3">
      <c r="A1242" s="128"/>
      <c r="H1242" s="128"/>
      <c r="I1242" s="128"/>
      <c r="J1242" s="128"/>
      <c r="K1242" s="128"/>
      <c r="L1242" s="128"/>
      <c r="M1242" s="128"/>
      <c r="N1242" s="128"/>
      <c r="O1242" s="128"/>
      <c r="P1242" s="128"/>
      <c r="Q1242" s="128"/>
      <c r="R1242" s="128"/>
      <c r="S1242" s="128"/>
      <c r="T1242" s="128"/>
      <c r="U1242" s="128"/>
      <c r="V1242" s="128"/>
      <c r="W1242" s="128"/>
      <c r="X1242" s="128"/>
      <c r="Y1242" s="128"/>
      <c r="Z1242" s="128"/>
      <c r="AA1242" s="128"/>
      <c r="AB1242" s="128"/>
      <c r="AC1242" s="128"/>
    </row>
    <row r="1243" spans="1:29" x14ac:dyDescent="0.3">
      <c r="A1243" s="128"/>
      <c r="H1243" s="128"/>
      <c r="I1243" s="128"/>
      <c r="J1243" s="128"/>
      <c r="K1243" s="128"/>
      <c r="L1243" s="128"/>
      <c r="M1243" s="128"/>
      <c r="N1243" s="128"/>
      <c r="O1243" s="128"/>
      <c r="P1243" s="128"/>
      <c r="Q1243" s="128"/>
      <c r="R1243" s="128"/>
      <c r="S1243" s="128"/>
      <c r="T1243" s="128"/>
      <c r="U1243" s="128"/>
      <c r="V1243" s="128"/>
      <c r="W1243" s="128"/>
      <c r="X1243" s="128"/>
      <c r="Y1243" s="128"/>
      <c r="Z1243" s="128"/>
      <c r="AA1243" s="128"/>
      <c r="AB1243" s="128"/>
      <c r="AC1243" s="128"/>
    </row>
    <row r="1244" spans="1:29" x14ac:dyDescent="0.3">
      <c r="A1244" s="128"/>
      <c r="H1244" s="128"/>
      <c r="I1244" s="128"/>
      <c r="J1244" s="128"/>
      <c r="K1244" s="128"/>
      <c r="L1244" s="128"/>
      <c r="M1244" s="128"/>
      <c r="N1244" s="128"/>
      <c r="O1244" s="128"/>
      <c r="P1244" s="128"/>
      <c r="Q1244" s="128"/>
      <c r="R1244" s="128"/>
      <c r="S1244" s="128"/>
      <c r="T1244" s="128"/>
      <c r="U1244" s="128"/>
      <c r="V1244" s="128"/>
      <c r="W1244" s="128"/>
      <c r="X1244" s="128"/>
      <c r="Y1244" s="128"/>
      <c r="Z1244" s="128"/>
      <c r="AA1244" s="128"/>
      <c r="AB1244" s="128"/>
      <c r="AC1244" s="128"/>
    </row>
    <row r="1245" spans="1:29" x14ac:dyDescent="0.3">
      <c r="A1245" s="128"/>
      <c r="H1245" s="128"/>
      <c r="I1245" s="128"/>
      <c r="J1245" s="128"/>
      <c r="K1245" s="128"/>
      <c r="L1245" s="128"/>
      <c r="M1245" s="128"/>
      <c r="N1245" s="128"/>
      <c r="O1245" s="128"/>
      <c r="P1245" s="128"/>
      <c r="Q1245" s="128"/>
      <c r="R1245" s="128"/>
      <c r="S1245" s="128"/>
      <c r="T1245" s="128"/>
      <c r="U1245" s="128"/>
      <c r="V1245" s="128"/>
      <c r="W1245" s="128"/>
      <c r="X1245" s="128"/>
      <c r="Y1245" s="128"/>
      <c r="Z1245" s="128"/>
      <c r="AA1245" s="128"/>
      <c r="AB1245" s="128"/>
      <c r="AC1245" s="128"/>
    </row>
    <row r="1246" spans="1:29" x14ac:dyDescent="0.3">
      <c r="A1246" s="128"/>
      <c r="H1246" s="128"/>
      <c r="I1246" s="128"/>
      <c r="J1246" s="128"/>
      <c r="K1246" s="128"/>
      <c r="L1246" s="128"/>
      <c r="M1246" s="128"/>
      <c r="N1246" s="128"/>
      <c r="O1246" s="128"/>
      <c r="P1246" s="128"/>
      <c r="Q1246" s="128"/>
      <c r="R1246" s="128"/>
      <c r="S1246" s="128"/>
      <c r="T1246" s="128"/>
      <c r="U1246" s="128"/>
      <c r="V1246" s="128"/>
      <c r="W1246" s="128"/>
      <c r="X1246" s="128"/>
      <c r="Y1246" s="128"/>
      <c r="Z1246" s="128"/>
      <c r="AA1246" s="128"/>
      <c r="AB1246" s="128"/>
      <c r="AC1246" s="128"/>
    </row>
    <row r="1247" spans="1:29" x14ac:dyDescent="0.3">
      <c r="A1247" s="128"/>
      <c r="H1247" s="128"/>
      <c r="I1247" s="128"/>
      <c r="J1247" s="128"/>
      <c r="K1247" s="128"/>
      <c r="L1247" s="128"/>
      <c r="M1247" s="128"/>
      <c r="N1247" s="128"/>
      <c r="O1247" s="128"/>
      <c r="P1247" s="128"/>
      <c r="Q1247" s="128"/>
      <c r="R1247" s="128"/>
      <c r="S1247" s="128"/>
      <c r="T1247" s="128"/>
      <c r="U1247" s="128"/>
      <c r="V1247" s="128"/>
      <c r="W1247" s="128"/>
      <c r="X1247" s="128"/>
      <c r="Y1247" s="128"/>
      <c r="Z1247" s="128"/>
      <c r="AA1247" s="128"/>
      <c r="AB1247" s="128"/>
      <c r="AC1247" s="128"/>
    </row>
    <row r="1248" spans="1:29" x14ac:dyDescent="0.3">
      <c r="A1248" s="128"/>
      <c r="H1248" s="128"/>
      <c r="I1248" s="128"/>
      <c r="J1248" s="128"/>
      <c r="K1248" s="128"/>
      <c r="L1248" s="128"/>
      <c r="M1248" s="128"/>
      <c r="N1248" s="128"/>
      <c r="O1248" s="128"/>
      <c r="P1248" s="128"/>
      <c r="Q1248" s="128"/>
      <c r="R1248" s="128"/>
      <c r="S1248" s="128"/>
      <c r="T1248" s="128"/>
      <c r="U1248" s="128"/>
      <c r="V1248" s="128"/>
      <c r="W1248" s="128"/>
      <c r="X1248" s="128"/>
      <c r="Y1248" s="128"/>
      <c r="Z1248" s="128"/>
      <c r="AA1248" s="128"/>
      <c r="AB1248" s="128"/>
      <c r="AC1248" s="128"/>
    </row>
    <row r="1249" spans="1:29" x14ac:dyDescent="0.3">
      <c r="A1249" s="128"/>
      <c r="H1249" s="128"/>
      <c r="I1249" s="128"/>
      <c r="J1249" s="128"/>
      <c r="K1249" s="128"/>
      <c r="L1249" s="128"/>
      <c r="M1249" s="128"/>
      <c r="N1249" s="128"/>
      <c r="O1249" s="128"/>
      <c r="P1249" s="128"/>
      <c r="Q1249" s="128"/>
      <c r="R1249" s="128"/>
      <c r="S1249" s="128"/>
      <c r="T1249" s="128"/>
      <c r="U1249" s="128"/>
      <c r="V1249" s="128"/>
      <c r="W1249" s="128"/>
      <c r="X1249" s="128"/>
      <c r="Y1249" s="128"/>
      <c r="Z1249" s="128"/>
      <c r="AA1249" s="128"/>
      <c r="AB1249" s="128"/>
      <c r="AC1249" s="128"/>
    </row>
    <row r="1250" spans="1:29" x14ac:dyDescent="0.3">
      <c r="A1250" s="128"/>
      <c r="H1250" s="128"/>
      <c r="I1250" s="128"/>
      <c r="J1250" s="128"/>
      <c r="K1250" s="128"/>
      <c r="L1250" s="128"/>
      <c r="M1250" s="128"/>
      <c r="N1250" s="128"/>
      <c r="O1250" s="128"/>
      <c r="P1250" s="128"/>
      <c r="Q1250" s="128"/>
      <c r="R1250" s="128"/>
      <c r="S1250" s="128"/>
      <c r="T1250" s="128"/>
      <c r="U1250" s="128"/>
      <c r="V1250" s="128"/>
      <c r="W1250" s="128"/>
      <c r="X1250" s="128"/>
      <c r="Y1250" s="128"/>
      <c r="Z1250" s="128"/>
      <c r="AA1250" s="128"/>
      <c r="AB1250" s="128"/>
      <c r="AC1250" s="128"/>
    </row>
    <row r="1251" spans="1:29" x14ac:dyDescent="0.3">
      <c r="A1251" s="128"/>
      <c r="H1251" s="128"/>
      <c r="I1251" s="128"/>
      <c r="J1251" s="128"/>
      <c r="K1251" s="128"/>
      <c r="L1251" s="128"/>
      <c r="M1251" s="128"/>
      <c r="N1251" s="128"/>
      <c r="O1251" s="128"/>
      <c r="P1251" s="128"/>
      <c r="Q1251" s="128"/>
      <c r="R1251" s="128"/>
      <c r="S1251" s="128"/>
      <c r="T1251" s="128"/>
      <c r="U1251" s="128"/>
      <c r="V1251" s="128"/>
      <c r="W1251" s="128"/>
      <c r="X1251" s="128"/>
      <c r="Y1251" s="128"/>
      <c r="Z1251" s="128"/>
      <c r="AA1251" s="128"/>
      <c r="AB1251" s="128"/>
      <c r="AC1251" s="128"/>
    </row>
    <row r="1252" spans="1:29" x14ac:dyDescent="0.3">
      <c r="A1252" s="128"/>
      <c r="H1252" s="128"/>
      <c r="I1252" s="128"/>
      <c r="J1252" s="128"/>
      <c r="K1252" s="128"/>
      <c r="L1252" s="128"/>
      <c r="M1252" s="128"/>
      <c r="N1252" s="128"/>
      <c r="O1252" s="128"/>
      <c r="P1252" s="128"/>
      <c r="Q1252" s="128"/>
      <c r="R1252" s="128"/>
      <c r="S1252" s="128"/>
      <c r="T1252" s="128"/>
      <c r="U1252" s="128"/>
      <c r="V1252" s="128"/>
      <c r="W1252" s="128"/>
      <c r="X1252" s="128"/>
      <c r="Y1252" s="128"/>
      <c r="Z1252" s="128"/>
      <c r="AA1252" s="128"/>
      <c r="AB1252" s="128"/>
      <c r="AC1252" s="128"/>
    </row>
    <row r="1253" spans="1:29" x14ac:dyDescent="0.3">
      <c r="A1253" s="128"/>
      <c r="H1253" s="128"/>
      <c r="I1253" s="128"/>
      <c r="J1253" s="128"/>
      <c r="K1253" s="128"/>
      <c r="L1253" s="128"/>
      <c r="M1253" s="128"/>
      <c r="N1253" s="128"/>
      <c r="O1253" s="128"/>
      <c r="P1253" s="128"/>
      <c r="Q1253" s="128"/>
      <c r="R1253" s="128"/>
      <c r="S1253" s="128"/>
      <c r="T1253" s="128"/>
      <c r="U1253" s="128"/>
      <c r="V1253" s="128"/>
      <c r="W1253" s="128"/>
      <c r="X1253" s="128"/>
      <c r="Y1253" s="128"/>
      <c r="Z1253" s="128"/>
      <c r="AA1253" s="128"/>
      <c r="AB1253" s="128"/>
      <c r="AC1253" s="128"/>
    </row>
    <row r="1254" spans="1:29" x14ac:dyDescent="0.3">
      <c r="A1254" s="128"/>
      <c r="H1254" s="128"/>
      <c r="I1254" s="128"/>
      <c r="J1254" s="128"/>
      <c r="K1254" s="128"/>
      <c r="L1254" s="128"/>
      <c r="M1254" s="128"/>
      <c r="N1254" s="128"/>
      <c r="O1254" s="128"/>
      <c r="P1254" s="128"/>
      <c r="Q1254" s="128"/>
      <c r="R1254" s="128"/>
      <c r="S1254" s="128"/>
      <c r="T1254" s="128"/>
      <c r="U1254" s="128"/>
      <c r="V1254" s="128"/>
      <c r="W1254" s="128"/>
      <c r="X1254" s="128"/>
      <c r="Y1254" s="128"/>
      <c r="Z1254" s="128"/>
      <c r="AA1254" s="128"/>
      <c r="AB1254" s="128"/>
      <c r="AC1254" s="128"/>
    </row>
    <row r="1255" spans="1:29" x14ac:dyDescent="0.3">
      <c r="A1255" s="128"/>
      <c r="H1255" s="128"/>
      <c r="I1255" s="128"/>
      <c r="J1255" s="128"/>
      <c r="K1255" s="128"/>
      <c r="L1255" s="128"/>
      <c r="M1255" s="128"/>
      <c r="N1255" s="128"/>
      <c r="O1255" s="128"/>
      <c r="P1255" s="128"/>
      <c r="Q1255" s="128"/>
      <c r="R1255" s="128"/>
      <c r="S1255" s="128"/>
      <c r="T1255" s="128"/>
      <c r="U1255" s="128"/>
      <c r="V1255" s="128"/>
      <c r="W1255" s="128"/>
      <c r="X1255" s="128"/>
      <c r="Y1255" s="128"/>
      <c r="Z1255" s="128"/>
      <c r="AA1255" s="128"/>
      <c r="AB1255" s="128"/>
      <c r="AC1255" s="128"/>
    </row>
    <row r="1256" spans="1:29" x14ac:dyDescent="0.3">
      <c r="A1256" s="128"/>
      <c r="H1256" s="128"/>
      <c r="I1256" s="128"/>
      <c r="J1256" s="128"/>
      <c r="K1256" s="128"/>
      <c r="L1256" s="128"/>
      <c r="M1256" s="128"/>
      <c r="N1256" s="128"/>
      <c r="O1256" s="128"/>
      <c r="P1256" s="128"/>
      <c r="Q1256" s="128"/>
      <c r="R1256" s="128"/>
      <c r="S1256" s="128"/>
      <c r="T1256" s="128"/>
      <c r="U1256" s="128"/>
      <c r="V1256" s="128"/>
      <c r="W1256" s="128"/>
      <c r="X1256" s="128"/>
      <c r="Y1256" s="128"/>
      <c r="Z1256" s="128"/>
      <c r="AA1256" s="128"/>
      <c r="AB1256" s="128"/>
      <c r="AC1256" s="128"/>
    </row>
    <row r="1257" spans="1:29" x14ac:dyDescent="0.3">
      <c r="A1257" s="128"/>
      <c r="H1257" s="128"/>
      <c r="I1257" s="128"/>
      <c r="J1257" s="128"/>
      <c r="K1257" s="128"/>
      <c r="L1257" s="128"/>
      <c r="M1257" s="128"/>
      <c r="N1257" s="128"/>
      <c r="O1257" s="128"/>
      <c r="P1257" s="128"/>
      <c r="Q1257" s="128"/>
      <c r="R1257" s="128"/>
      <c r="S1257" s="128"/>
      <c r="T1257" s="128"/>
      <c r="U1257" s="128"/>
      <c r="V1257" s="128"/>
      <c r="W1257" s="128"/>
      <c r="X1257" s="128"/>
      <c r="Y1257" s="128"/>
      <c r="Z1257" s="128"/>
      <c r="AA1257" s="128"/>
      <c r="AB1257" s="128"/>
      <c r="AC1257" s="128"/>
    </row>
    <row r="1258" spans="1:29" x14ac:dyDescent="0.3">
      <c r="A1258" s="128"/>
      <c r="H1258" s="128"/>
      <c r="I1258" s="128"/>
      <c r="J1258" s="128"/>
      <c r="K1258" s="128"/>
      <c r="L1258" s="128"/>
      <c r="M1258" s="128"/>
      <c r="N1258" s="128"/>
      <c r="O1258" s="128"/>
      <c r="P1258" s="128"/>
      <c r="Q1258" s="128"/>
      <c r="R1258" s="128"/>
      <c r="S1258" s="128"/>
      <c r="T1258" s="128"/>
      <c r="U1258" s="128"/>
      <c r="V1258" s="128"/>
      <c r="W1258" s="128"/>
      <c r="X1258" s="128"/>
      <c r="Y1258" s="128"/>
      <c r="Z1258" s="128"/>
      <c r="AA1258" s="128"/>
      <c r="AB1258" s="128"/>
      <c r="AC1258" s="128"/>
    </row>
    <row r="1259" spans="1:29" x14ac:dyDescent="0.3">
      <c r="A1259" s="128"/>
      <c r="H1259" s="128"/>
      <c r="I1259" s="128"/>
      <c r="J1259" s="128"/>
      <c r="K1259" s="128"/>
      <c r="L1259" s="128"/>
      <c r="M1259" s="128"/>
      <c r="N1259" s="128"/>
      <c r="O1259" s="128"/>
      <c r="P1259" s="128"/>
      <c r="Q1259" s="128"/>
      <c r="R1259" s="128"/>
      <c r="S1259" s="128"/>
      <c r="T1259" s="128"/>
      <c r="U1259" s="128"/>
      <c r="V1259" s="128"/>
      <c r="W1259" s="128"/>
      <c r="X1259" s="128"/>
      <c r="Y1259" s="128"/>
      <c r="Z1259" s="128"/>
      <c r="AA1259" s="128"/>
      <c r="AB1259" s="128"/>
      <c r="AC1259" s="128"/>
    </row>
    <row r="1260" spans="1:29" x14ac:dyDescent="0.3">
      <c r="A1260" s="128"/>
      <c r="H1260" s="128"/>
      <c r="I1260" s="128"/>
      <c r="J1260" s="128"/>
      <c r="K1260" s="128"/>
      <c r="L1260" s="128"/>
      <c r="M1260" s="128"/>
      <c r="N1260" s="128"/>
      <c r="O1260" s="128"/>
      <c r="P1260" s="128"/>
      <c r="Q1260" s="128"/>
      <c r="R1260" s="128"/>
      <c r="S1260" s="128"/>
      <c r="T1260" s="128"/>
      <c r="U1260" s="128"/>
      <c r="V1260" s="128"/>
      <c r="W1260" s="128"/>
      <c r="X1260" s="128"/>
      <c r="Y1260" s="128"/>
      <c r="Z1260" s="128"/>
      <c r="AA1260" s="128"/>
      <c r="AB1260" s="128"/>
      <c r="AC1260" s="128"/>
    </row>
    <row r="1261" spans="1:29" x14ac:dyDescent="0.3">
      <c r="A1261" s="128"/>
      <c r="H1261" s="128"/>
      <c r="I1261" s="128"/>
      <c r="J1261" s="128"/>
      <c r="K1261" s="128"/>
      <c r="L1261" s="128"/>
      <c r="M1261" s="128"/>
      <c r="N1261" s="128"/>
      <c r="O1261" s="128"/>
      <c r="P1261" s="128"/>
      <c r="Q1261" s="128"/>
      <c r="R1261" s="128"/>
      <c r="S1261" s="128"/>
      <c r="T1261" s="128"/>
      <c r="U1261" s="128"/>
      <c r="V1261" s="128"/>
      <c r="W1261" s="128"/>
      <c r="X1261" s="128"/>
      <c r="Y1261" s="128"/>
      <c r="Z1261" s="128"/>
      <c r="AA1261" s="128"/>
      <c r="AB1261" s="128"/>
      <c r="AC1261" s="128"/>
    </row>
    <row r="1262" spans="1:29" x14ac:dyDescent="0.3">
      <c r="A1262" s="128"/>
      <c r="H1262" s="128"/>
      <c r="I1262" s="128"/>
      <c r="J1262" s="128"/>
      <c r="K1262" s="128"/>
      <c r="L1262" s="128"/>
      <c r="M1262" s="128"/>
      <c r="N1262" s="128"/>
      <c r="O1262" s="128"/>
      <c r="P1262" s="128"/>
      <c r="Q1262" s="128"/>
      <c r="R1262" s="128"/>
      <c r="S1262" s="128"/>
      <c r="T1262" s="128"/>
      <c r="U1262" s="128"/>
      <c r="V1262" s="128"/>
      <c r="W1262" s="128"/>
      <c r="X1262" s="128"/>
      <c r="Y1262" s="128"/>
      <c r="Z1262" s="128"/>
      <c r="AA1262" s="128"/>
      <c r="AB1262" s="128"/>
      <c r="AC1262" s="128"/>
    </row>
    <row r="1263" spans="1:29" x14ac:dyDescent="0.3">
      <c r="A1263" s="128"/>
      <c r="H1263" s="128"/>
      <c r="I1263" s="128"/>
      <c r="J1263" s="128"/>
      <c r="K1263" s="128"/>
      <c r="L1263" s="128"/>
      <c r="M1263" s="128"/>
      <c r="N1263" s="128"/>
      <c r="O1263" s="128"/>
      <c r="P1263" s="128"/>
      <c r="Q1263" s="128"/>
      <c r="R1263" s="128"/>
      <c r="S1263" s="128"/>
      <c r="T1263" s="128"/>
      <c r="U1263" s="128"/>
      <c r="V1263" s="128"/>
      <c r="W1263" s="128"/>
      <c r="X1263" s="128"/>
      <c r="Y1263" s="128"/>
      <c r="Z1263" s="128"/>
      <c r="AA1263" s="128"/>
      <c r="AB1263" s="128"/>
      <c r="AC1263" s="128"/>
    </row>
    <row r="1264" spans="1:29" x14ac:dyDescent="0.3">
      <c r="A1264" s="128"/>
      <c r="H1264" s="128"/>
      <c r="I1264" s="128"/>
      <c r="J1264" s="128"/>
      <c r="K1264" s="128"/>
      <c r="L1264" s="128"/>
      <c r="M1264" s="128"/>
      <c r="N1264" s="128"/>
      <c r="O1264" s="128"/>
      <c r="P1264" s="128"/>
      <c r="Q1264" s="128"/>
      <c r="R1264" s="128"/>
      <c r="S1264" s="128"/>
      <c r="T1264" s="128"/>
      <c r="U1264" s="128"/>
      <c r="V1264" s="128"/>
      <c r="W1264" s="128"/>
      <c r="X1264" s="128"/>
      <c r="Y1264" s="128"/>
      <c r="Z1264" s="128"/>
      <c r="AA1264" s="128"/>
      <c r="AB1264" s="128"/>
      <c r="AC1264" s="128"/>
    </row>
    <row r="1265" spans="1:29" x14ac:dyDescent="0.3">
      <c r="A1265" s="128"/>
      <c r="H1265" s="128"/>
      <c r="I1265" s="128"/>
      <c r="J1265" s="128"/>
      <c r="K1265" s="128"/>
      <c r="L1265" s="128"/>
      <c r="M1265" s="128"/>
      <c r="N1265" s="128"/>
      <c r="O1265" s="128"/>
      <c r="P1265" s="128"/>
      <c r="Q1265" s="128"/>
      <c r="R1265" s="128"/>
      <c r="S1265" s="128"/>
      <c r="T1265" s="128"/>
      <c r="U1265" s="128"/>
      <c r="V1265" s="128"/>
      <c r="W1265" s="128"/>
      <c r="X1265" s="128"/>
      <c r="Y1265" s="128"/>
      <c r="Z1265" s="128"/>
      <c r="AA1265" s="128"/>
      <c r="AB1265" s="128"/>
      <c r="AC1265" s="128"/>
    </row>
    <row r="1266" spans="1:29" x14ac:dyDescent="0.3">
      <c r="A1266" s="128"/>
      <c r="H1266" s="128"/>
      <c r="I1266" s="128"/>
      <c r="J1266" s="128"/>
      <c r="K1266" s="128"/>
      <c r="L1266" s="128"/>
      <c r="M1266" s="128"/>
      <c r="N1266" s="128"/>
      <c r="O1266" s="128"/>
      <c r="P1266" s="128"/>
      <c r="Q1266" s="128"/>
      <c r="R1266" s="128"/>
      <c r="S1266" s="128"/>
      <c r="T1266" s="128"/>
      <c r="U1266" s="128"/>
      <c r="V1266" s="128"/>
      <c r="W1266" s="128"/>
      <c r="X1266" s="128"/>
      <c r="Y1266" s="128"/>
      <c r="Z1266" s="128"/>
      <c r="AA1266" s="128"/>
      <c r="AB1266" s="128"/>
      <c r="AC1266" s="128"/>
    </row>
    <row r="1267" spans="1:29" x14ac:dyDescent="0.3">
      <c r="A1267" s="128"/>
      <c r="H1267" s="128"/>
      <c r="I1267" s="128"/>
      <c r="J1267" s="128"/>
      <c r="K1267" s="128"/>
      <c r="L1267" s="128"/>
      <c r="M1267" s="128"/>
      <c r="N1267" s="128"/>
      <c r="O1267" s="128"/>
      <c r="P1267" s="128"/>
      <c r="Q1267" s="128"/>
      <c r="R1267" s="128"/>
      <c r="S1267" s="128"/>
      <c r="T1267" s="128"/>
      <c r="U1267" s="128"/>
      <c r="V1267" s="128"/>
      <c r="W1267" s="128"/>
      <c r="X1267" s="128"/>
      <c r="Y1267" s="128"/>
      <c r="Z1267" s="128"/>
      <c r="AA1267" s="128"/>
      <c r="AB1267" s="128"/>
      <c r="AC1267" s="128"/>
    </row>
    <row r="1268" spans="1:29" x14ac:dyDescent="0.3">
      <c r="A1268" s="128"/>
      <c r="H1268" s="128"/>
      <c r="I1268" s="128"/>
      <c r="J1268" s="128"/>
      <c r="K1268" s="128"/>
      <c r="L1268" s="128"/>
      <c r="M1268" s="128"/>
      <c r="N1268" s="128"/>
      <c r="O1268" s="128"/>
      <c r="P1268" s="128"/>
      <c r="Q1268" s="128"/>
      <c r="R1268" s="128"/>
      <c r="S1268" s="128"/>
      <c r="T1268" s="128"/>
      <c r="U1268" s="128"/>
      <c r="V1268" s="128"/>
      <c r="W1268" s="128"/>
      <c r="X1268" s="128"/>
      <c r="Y1268" s="128"/>
      <c r="Z1268" s="128"/>
      <c r="AA1268" s="128"/>
      <c r="AB1268" s="128"/>
      <c r="AC1268" s="128"/>
    </row>
    <row r="1269" spans="1:29" x14ac:dyDescent="0.3">
      <c r="A1269" s="128"/>
      <c r="H1269" s="128"/>
      <c r="I1269" s="128"/>
      <c r="J1269" s="128"/>
      <c r="K1269" s="128"/>
      <c r="L1269" s="128"/>
      <c r="M1269" s="128"/>
      <c r="N1269" s="128"/>
      <c r="O1269" s="128"/>
      <c r="P1269" s="128"/>
      <c r="Q1269" s="128"/>
      <c r="R1269" s="128"/>
      <c r="S1269" s="128"/>
      <c r="T1269" s="128"/>
      <c r="U1269" s="128"/>
      <c r="V1269" s="128"/>
      <c r="W1269" s="128"/>
      <c r="X1269" s="128"/>
      <c r="Y1269" s="128"/>
      <c r="Z1269" s="128"/>
      <c r="AA1269" s="128"/>
      <c r="AB1269" s="128"/>
      <c r="AC1269" s="128"/>
    </row>
    <row r="1270" spans="1:29" x14ac:dyDescent="0.3">
      <c r="A1270" s="128"/>
      <c r="H1270" s="128"/>
      <c r="I1270" s="128"/>
      <c r="J1270" s="128"/>
      <c r="K1270" s="128"/>
      <c r="L1270" s="128"/>
      <c r="M1270" s="128"/>
      <c r="N1270" s="128"/>
      <c r="O1270" s="128"/>
      <c r="P1270" s="128"/>
      <c r="Q1270" s="128"/>
      <c r="R1270" s="128"/>
      <c r="S1270" s="128"/>
      <c r="T1270" s="128"/>
      <c r="U1270" s="128"/>
      <c r="V1270" s="128"/>
      <c r="W1270" s="128"/>
      <c r="X1270" s="128"/>
      <c r="Y1270" s="128"/>
      <c r="Z1270" s="128"/>
      <c r="AA1270" s="128"/>
      <c r="AB1270" s="128"/>
      <c r="AC1270" s="128"/>
    </row>
    <row r="1271" spans="1:29" x14ac:dyDescent="0.3">
      <c r="A1271" s="128"/>
      <c r="H1271" s="128"/>
      <c r="I1271" s="128"/>
      <c r="J1271" s="128"/>
      <c r="K1271" s="128"/>
      <c r="L1271" s="128"/>
      <c r="M1271" s="128"/>
      <c r="N1271" s="128"/>
      <c r="O1271" s="128"/>
      <c r="P1271" s="128"/>
      <c r="Q1271" s="128"/>
      <c r="R1271" s="128"/>
      <c r="S1271" s="128"/>
      <c r="T1271" s="128"/>
      <c r="U1271" s="128"/>
      <c r="V1271" s="128"/>
      <c r="W1271" s="128"/>
      <c r="X1271" s="128"/>
      <c r="Y1271" s="128"/>
      <c r="Z1271" s="128"/>
      <c r="AA1271" s="128"/>
      <c r="AB1271" s="128"/>
      <c r="AC1271" s="128"/>
    </row>
    <row r="1272" spans="1:29" x14ac:dyDescent="0.3">
      <c r="A1272" s="128"/>
      <c r="H1272" s="128"/>
      <c r="I1272" s="128"/>
      <c r="J1272" s="128"/>
      <c r="K1272" s="128"/>
      <c r="L1272" s="128"/>
      <c r="M1272" s="128"/>
      <c r="N1272" s="128"/>
      <c r="O1272" s="128"/>
      <c r="P1272" s="128"/>
      <c r="Q1272" s="128"/>
      <c r="R1272" s="128"/>
      <c r="S1272" s="128"/>
      <c r="T1272" s="128"/>
      <c r="U1272" s="128"/>
      <c r="V1272" s="128"/>
      <c r="W1272" s="128"/>
      <c r="X1272" s="128"/>
      <c r="Y1272" s="128"/>
      <c r="Z1272" s="128"/>
      <c r="AA1272" s="128"/>
      <c r="AB1272" s="128"/>
      <c r="AC1272" s="128"/>
    </row>
    <row r="1273" spans="1:29" x14ac:dyDescent="0.3">
      <c r="A1273" s="128"/>
      <c r="H1273" s="128"/>
      <c r="I1273" s="128"/>
      <c r="J1273" s="128"/>
      <c r="K1273" s="128"/>
      <c r="L1273" s="128"/>
      <c r="M1273" s="128"/>
      <c r="N1273" s="128"/>
      <c r="O1273" s="128"/>
      <c r="P1273" s="128"/>
      <c r="Q1273" s="128"/>
      <c r="R1273" s="128"/>
      <c r="S1273" s="128"/>
      <c r="T1273" s="128"/>
      <c r="U1273" s="128"/>
      <c r="V1273" s="128"/>
      <c r="W1273" s="128"/>
      <c r="X1273" s="128"/>
      <c r="Y1273" s="128"/>
      <c r="Z1273" s="128"/>
      <c r="AA1273" s="128"/>
      <c r="AB1273" s="128"/>
      <c r="AC1273" s="128"/>
    </row>
    <row r="1274" spans="1:29" x14ac:dyDescent="0.3">
      <c r="A1274" s="128"/>
      <c r="H1274" s="128"/>
      <c r="I1274" s="128"/>
      <c r="J1274" s="128"/>
      <c r="K1274" s="128"/>
      <c r="L1274" s="128"/>
      <c r="M1274" s="128"/>
      <c r="N1274" s="128"/>
      <c r="O1274" s="128"/>
      <c r="P1274" s="128"/>
      <c r="Q1274" s="128"/>
      <c r="R1274" s="128"/>
      <c r="S1274" s="128"/>
      <c r="T1274" s="128"/>
      <c r="U1274" s="128"/>
      <c r="V1274" s="128"/>
      <c r="W1274" s="128"/>
      <c r="X1274" s="128"/>
      <c r="Y1274" s="128"/>
      <c r="Z1274" s="128"/>
      <c r="AA1274" s="128"/>
      <c r="AB1274" s="128"/>
      <c r="AC1274" s="128"/>
    </row>
    <row r="1275" spans="1:29" x14ac:dyDescent="0.3">
      <c r="A1275" s="128"/>
      <c r="H1275" s="128"/>
      <c r="I1275" s="128"/>
      <c r="J1275" s="128"/>
      <c r="K1275" s="128"/>
      <c r="L1275" s="128"/>
      <c r="M1275" s="128"/>
      <c r="N1275" s="128"/>
      <c r="O1275" s="128"/>
      <c r="P1275" s="128"/>
      <c r="Q1275" s="128"/>
      <c r="R1275" s="128"/>
      <c r="S1275" s="128"/>
      <c r="T1275" s="128"/>
      <c r="U1275" s="128"/>
      <c r="V1275" s="128"/>
      <c r="W1275" s="128"/>
      <c r="X1275" s="128"/>
      <c r="Y1275" s="128"/>
      <c r="Z1275" s="128"/>
      <c r="AA1275" s="128"/>
      <c r="AB1275" s="128"/>
      <c r="AC1275" s="128"/>
    </row>
    <row r="1276" spans="1:29" x14ac:dyDescent="0.3">
      <c r="A1276" s="128"/>
      <c r="H1276" s="128"/>
      <c r="I1276" s="128"/>
      <c r="J1276" s="128"/>
      <c r="K1276" s="128"/>
      <c r="L1276" s="128"/>
      <c r="M1276" s="128"/>
      <c r="N1276" s="128"/>
      <c r="O1276" s="128"/>
      <c r="P1276" s="128"/>
      <c r="Q1276" s="128"/>
      <c r="R1276" s="128"/>
      <c r="S1276" s="128"/>
      <c r="T1276" s="128"/>
      <c r="U1276" s="128"/>
      <c r="V1276" s="128"/>
      <c r="W1276" s="128"/>
      <c r="X1276" s="128"/>
      <c r="Y1276" s="128"/>
      <c r="Z1276" s="128"/>
      <c r="AA1276" s="128"/>
      <c r="AB1276" s="128"/>
      <c r="AC1276" s="128"/>
    </row>
    <row r="1277" spans="1:29" x14ac:dyDescent="0.3">
      <c r="A1277" s="128"/>
      <c r="H1277" s="128"/>
      <c r="I1277" s="128"/>
      <c r="J1277" s="128"/>
      <c r="K1277" s="128"/>
      <c r="L1277" s="128"/>
      <c r="M1277" s="128"/>
      <c r="N1277" s="128"/>
      <c r="O1277" s="128"/>
      <c r="P1277" s="128"/>
      <c r="Q1277" s="128"/>
      <c r="R1277" s="128"/>
      <c r="S1277" s="128"/>
      <c r="T1277" s="128"/>
      <c r="U1277" s="128"/>
      <c r="V1277" s="128"/>
      <c r="W1277" s="128"/>
      <c r="X1277" s="128"/>
      <c r="Y1277" s="128"/>
      <c r="Z1277" s="128"/>
      <c r="AA1277" s="128"/>
      <c r="AB1277" s="128"/>
      <c r="AC1277" s="128"/>
    </row>
    <row r="1278" spans="1:29" x14ac:dyDescent="0.3">
      <c r="A1278" s="128"/>
      <c r="H1278" s="128"/>
      <c r="I1278" s="128"/>
      <c r="J1278" s="128"/>
      <c r="K1278" s="128"/>
      <c r="L1278" s="128"/>
      <c r="M1278" s="128"/>
      <c r="N1278" s="128"/>
      <c r="O1278" s="128"/>
      <c r="P1278" s="128"/>
      <c r="Q1278" s="128"/>
      <c r="R1278" s="128"/>
      <c r="S1278" s="128"/>
      <c r="T1278" s="128"/>
      <c r="U1278" s="128"/>
      <c r="V1278" s="128"/>
      <c r="W1278" s="128"/>
      <c r="X1278" s="128"/>
      <c r="Y1278" s="128"/>
      <c r="Z1278" s="128"/>
      <c r="AA1278" s="128"/>
      <c r="AB1278" s="128"/>
      <c r="AC1278" s="128"/>
    </row>
    <row r="1279" spans="1:29" x14ac:dyDescent="0.3">
      <c r="A1279" s="128"/>
      <c r="H1279" s="128"/>
      <c r="I1279" s="128"/>
      <c r="J1279" s="128"/>
      <c r="K1279" s="128"/>
      <c r="L1279" s="128"/>
      <c r="M1279" s="128"/>
      <c r="N1279" s="128"/>
      <c r="O1279" s="128"/>
      <c r="P1279" s="128"/>
      <c r="Q1279" s="128"/>
      <c r="R1279" s="128"/>
      <c r="S1279" s="128"/>
      <c r="T1279" s="128"/>
      <c r="U1279" s="128"/>
      <c r="V1279" s="128"/>
      <c r="W1279" s="128"/>
      <c r="X1279" s="128"/>
      <c r="Y1279" s="128"/>
      <c r="Z1279" s="128"/>
      <c r="AA1279" s="128"/>
      <c r="AB1279" s="128"/>
      <c r="AC1279" s="128"/>
    </row>
    <row r="1280" spans="1:29" x14ac:dyDescent="0.3">
      <c r="A1280" s="128"/>
      <c r="H1280" s="128"/>
      <c r="I1280" s="128"/>
      <c r="J1280" s="128"/>
      <c r="K1280" s="128"/>
      <c r="L1280" s="128"/>
      <c r="M1280" s="128"/>
      <c r="N1280" s="128"/>
      <c r="O1280" s="128"/>
      <c r="P1280" s="128"/>
      <c r="Q1280" s="128"/>
      <c r="R1280" s="128"/>
      <c r="S1280" s="128"/>
      <c r="T1280" s="128"/>
      <c r="U1280" s="128"/>
      <c r="V1280" s="128"/>
      <c r="W1280" s="128"/>
      <c r="X1280" s="128"/>
      <c r="Y1280" s="128"/>
      <c r="Z1280" s="128"/>
      <c r="AA1280" s="128"/>
      <c r="AB1280" s="128"/>
      <c r="AC1280" s="128"/>
    </row>
    <row r="1281" spans="1:29" x14ac:dyDescent="0.3">
      <c r="A1281" s="128"/>
      <c r="H1281" s="128"/>
      <c r="I1281" s="128"/>
      <c r="J1281" s="128"/>
      <c r="K1281" s="128"/>
      <c r="L1281" s="128"/>
      <c r="M1281" s="128"/>
      <c r="N1281" s="128"/>
      <c r="O1281" s="128"/>
      <c r="P1281" s="128"/>
      <c r="Q1281" s="128"/>
      <c r="R1281" s="128"/>
      <c r="S1281" s="128"/>
      <c r="T1281" s="128"/>
      <c r="U1281" s="128"/>
      <c r="V1281" s="128"/>
      <c r="W1281" s="128"/>
      <c r="X1281" s="128"/>
      <c r="Y1281" s="128"/>
      <c r="Z1281" s="128"/>
      <c r="AA1281" s="128"/>
      <c r="AB1281" s="128"/>
      <c r="AC1281" s="128"/>
    </row>
    <row r="1282" spans="1:29" x14ac:dyDescent="0.3">
      <c r="A1282" s="128"/>
      <c r="H1282" s="128"/>
      <c r="I1282" s="128"/>
      <c r="J1282" s="128"/>
      <c r="K1282" s="128"/>
      <c r="L1282" s="128"/>
      <c r="M1282" s="128"/>
      <c r="N1282" s="128"/>
      <c r="O1282" s="128"/>
      <c r="P1282" s="128"/>
      <c r="Q1282" s="128"/>
      <c r="R1282" s="128"/>
      <c r="S1282" s="128"/>
      <c r="T1282" s="128"/>
      <c r="U1282" s="128"/>
      <c r="V1282" s="128"/>
      <c r="W1282" s="128"/>
      <c r="X1282" s="128"/>
      <c r="Y1282" s="128"/>
      <c r="Z1282" s="128"/>
      <c r="AA1282" s="128"/>
      <c r="AB1282" s="128"/>
      <c r="AC1282" s="128"/>
    </row>
    <row r="1283" spans="1:29" x14ac:dyDescent="0.3">
      <c r="A1283" s="128"/>
      <c r="H1283" s="128"/>
      <c r="I1283" s="128"/>
      <c r="J1283" s="128"/>
      <c r="K1283" s="128"/>
      <c r="L1283" s="128"/>
      <c r="M1283" s="128"/>
      <c r="N1283" s="128"/>
      <c r="O1283" s="128"/>
      <c r="P1283" s="128"/>
      <c r="Q1283" s="128"/>
      <c r="R1283" s="128"/>
      <c r="S1283" s="128"/>
      <c r="T1283" s="128"/>
      <c r="U1283" s="128"/>
      <c r="V1283" s="128"/>
      <c r="W1283" s="128"/>
      <c r="X1283" s="128"/>
      <c r="Y1283" s="128"/>
      <c r="Z1283" s="128"/>
      <c r="AA1283" s="128"/>
      <c r="AB1283" s="128"/>
      <c r="AC1283" s="128"/>
    </row>
    <row r="1284" spans="1:29" x14ac:dyDescent="0.3">
      <c r="A1284" s="128"/>
      <c r="H1284" s="128"/>
      <c r="I1284" s="128"/>
      <c r="J1284" s="128"/>
      <c r="K1284" s="128"/>
      <c r="L1284" s="128"/>
      <c r="M1284" s="128"/>
      <c r="N1284" s="128"/>
      <c r="O1284" s="128"/>
      <c r="P1284" s="128"/>
      <c r="Q1284" s="128"/>
      <c r="R1284" s="128"/>
      <c r="S1284" s="128"/>
      <c r="T1284" s="128"/>
      <c r="U1284" s="128"/>
      <c r="V1284" s="128"/>
      <c r="W1284" s="128"/>
      <c r="X1284" s="128"/>
      <c r="Y1284" s="128"/>
      <c r="Z1284" s="128"/>
      <c r="AA1284" s="128"/>
      <c r="AB1284" s="128"/>
      <c r="AC1284" s="128"/>
    </row>
    <row r="1285" spans="1:29" x14ac:dyDescent="0.3">
      <c r="A1285" s="128"/>
      <c r="H1285" s="128"/>
      <c r="I1285" s="128"/>
      <c r="J1285" s="128"/>
      <c r="K1285" s="128"/>
      <c r="L1285" s="128"/>
      <c r="M1285" s="128"/>
      <c r="N1285" s="128"/>
      <c r="O1285" s="128"/>
      <c r="P1285" s="128"/>
      <c r="Q1285" s="128"/>
      <c r="R1285" s="128"/>
      <c r="S1285" s="128"/>
      <c r="T1285" s="128"/>
      <c r="U1285" s="128"/>
      <c r="V1285" s="128"/>
      <c r="W1285" s="128"/>
      <c r="X1285" s="128"/>
      <c r="Y1285" s="128"/>
      <c r="Z1285" s="128"/>
      <c r="AA1285" s="128"/>
      <c r="AB1285" s="128"/>
      <c r="AC1285" s="128"/>
    </row>
    <row r="1286" spans="1:29" x14ac:dyDescent="0.3">
      <c r="A1286" s="128"/>
      <c r="H1286" s="128"/>
      <c r="I1286" s="128"/>
      <c r="J1286" s="128"/>
      <c r="K1286" s="128"/>
      <c r="L1286" s="128"/>
      <c r="M1286" s="128"/>
      <c r="N1286" s="128"/>
      <c r="O1286" s="128"/>
      <c r="P1286" s="128"/>
      <c r="Q1286" s="128"/>
      <c r="R1286" s="128"/>
      <c r="S1286" s="128"/>
      <c r="T1286" s="128"/>
      <c r="U1286" s="128"/>
      <c r="V1286" s="128"/>
      <c r="W1286" s="128"/>
      <c r="X1286" s="128"/>
      <c r="Y1286" s="128"/>
      <c r="Z1286" s="128"/>
      <c r="AA1286" s="128"/>
      <c r="AB1286" s="128"/>
      <c r="AC1286" s="128"/>
    </row>
    <row r="1287" spans="1:29" x14ac:dyDescent="0.3">
      <c r="A1287" s="128"/>
      <c r="H1287" s="128"/>
      <c r="I1287" s="128"/>
      <c r="J1287" s="128"/>
      <c r="K1287" s="128"/>
      <c r="L1287" s="128"/>
      <c r="M1287" s="128"/>
      <c r="N1287" s="128"/>
      <c r="O1287" s="128"/>
      <c r="P1287" s="128"/>
      <c r="Q1287" s="128"/>
      <c r="R1287" s="128"/>
      <c r="S1287" s="128"/>
      <c r="T1287" s="128"/>
      <c r="U1287" s="128"/>
      <c r="V1287" s="128"/>
      <c r="W1287" s="128"/>
      <c r="X1287" s="128"/>
      <c r="Y1287" s="128"/>
      <c r="Z1287" s="128"/>
      <c r="AA1287" s="128"/>
      <c r="AB1287" s="128"/>
      <c r="AC1287" s="128"/>
    </row>
    <row r="1288" spans="1:29" x14ac:dyDescent="0.3">
      <c r="A1288" s="128"/>
      <c r="H1288" s="128"/>
      <c r="I1288" s="128"/>
      <c r="J1288" s="128"/>
      <c r="K1288" s="128"/>
      <c r="L1288" s="128"/>
      <c r="M1288" s="128"/>
      <c r="N1288" s="128"/>
      <c r="O1288" s="128"/>
      <c r="P1288" s="128"/>
      <c r="Q1288" s="128"/>
      <c r="R1288" s="128"/>
      <c r="S1288" s="128"/>
      <c r="T1288" s="128"/>
      <c r="U1288" s="128"/>
      <c r="V1288" s="128"/>
      <c r="W1288" s="128"/>
      <c r="X1288" s="128"/>
      <c r="Y1288" s="128"/>
      <c r="Z1288" s="128"/>
      <c r="AA1288" s="128"/>
      <c r="AB1288" s="128"/>
      <c r="AC1288" s="128"/>
    </row>
    <row r="1289" spans="1:29" x14ac:dyDescent="0.3">
      <c r="A1289" s="128"/>
      <c r="H1289" s="128"/>
      <c r="I1289" s="128"/>
      <c r="J1289" s="128"/>
      <c r="K1289" s="128"/>
      <c r="L1289" s="128"/>
      <c r="M1289" s="128"/>
      <c r="N1289" s="128"/>
      <c r="O1289" s="128"/>
      <c r="P1289" s="128"/>
      <c r="Q1289" s="128"/>
      <c r="R1289" s="128"/>
      <c r="S1289" s="128"/>
      <c r="T1289" s="128"/>
      <c r="U1289" s="128"/>
      <c r="V1289" s="128"/>
      <c r="W1289" s="128"/>
      <c r="X1289" s="128"/>
      <c r="Y1289" s="128"/>
      <c r="Z1289" s="128"/>
      <c r="AA1289" s="128"/>
      <c r="AB1289" s="128"/>
      <c r="AC1289" s="128"/>
    </row>
    <row r="1290" spans="1:29" x14ac:dyDescent="0.3">
      <c r="A1290" s="128"/>
      <c r="H1290" s="128"/>
      <c r="I1290" s="128"/>
      <c r="J1290" s="128"/>
      <c r="K1290" s="128"/>
      <c r="L1290" s="128"/>
      <c r="M1290" s="128"/>
      <c r="N1290" s="128"/>
      <c r="O1290" s="128"/>
      <c r="P1290" s="128"/>
      <c r="Q1290" s="128"/>
      <c r="R1290" s="128"/>
      <c r="S1290" s="128"/>
      <c r="T1290" s="128"/>
      <c r="U1290" s="128"/>
      <c r="V1290" s="128"/>
      <c r="W1290" s="128"/>
      <c r="X1290" s="128"/>
      <c r="Y1290" s="128"/>
      <c r="Z1290" s="128"/>
      <c r="AA1290" s="128"/>
      <c r="AB1290" s="128"/>
      <c r="AC1290" s="128"/>
    </row>
    <row r="1291" spans="1:29" x14ac:dyDescent="0.3">
      <c r="A1291" s="128"/>
      <c r="H1291" s="128"/>
      <c r="I1291" s="128"/>
      <c r="J1291" s="128"/>
      <c r="K1291" s="128"/>
      <c r="L1291" s="128"/>
      <c r="M1291" s="128"/>
      <c r="N1291" s="128"/>
      <c r="O1291" s="128"/>
      <c r="P1291" s="128"/>
      <c r="Q1291" s="128"/>
      <c r="R1291" s="128"/>
      <c r="S1291" s="128"/>
      <c r="T1291" s="128"/>
      <c r="U1291" s="128"/>
      <c r="V1291" s="128"/>
      <c r="W1291" s="128"/>
      <c r="X1291" s="128"/>
      <c r="Y1291" s="128"/>
      <c r="Z1291" s="128"/>
      <c r="AA1291" s="128"/>
      <c r="AB1291" s="128"/>
      <c r="AC1291" s="128"/>
    </row>
    <row r="1292" spans="1:29" x14ac:dyDescent="0.3">
      <c r="A1292" s="128"/>
      <c r="H1292" s="128"/>
      <c r="I1292" s="128"/>
      <c r="J1292" s="128"/>
      <c r="K1292" s="128"/>
      <c r="L1292" s="128"/>
      <c r="M1292" s="128"/>
      <c r="N1292" s="128"/>
      <c r="O1292" s="128"/>
      <c r="P1292" s="128"/>
      <c r="Q1292" s="128"/>
      <c r="R1292" s="128"/>
      <c r="S1292" s="128"/>
      <c r="T1292" s="128"/>
      <c r="U1292" s="128"/>
      <c r="V1292" s="128"/>
      <c r="W1292" s="128"/>
      <c r="X1292" s="128"/>
      <c r="Y1292" s="128"/>
      <c r="Z1292" s="128"/>
      <c r="AA1292" s="128"/>
      <c r="AB1292" s="128"/>
      <c r="AC1292" s="128"/>
    </row>
    <row r="1293" spans="1:29" x14ac:dyDescent="0.3">
      <c r="A1293" s="128"/>
      <c r="H1293" s="128"/>
      <c r="I1293" s="128"/>
      <c r="J1293" s="128"/>
      <c r="K1293" s="128"/>
      <c r="L1293" s="128"/>
      <c r="M1293" s="128"/>
      <c r="N1293" s="128"/>
      <c r="O1293" s="128"/>
      <c r="P1293" s="128"/>
      <c r="Q1293" s="128"/>
      <c r="R1293" s="128"/>
      <c r="S1293" s="128"/>
      <c r="T1293" s="128"/>
      <c r="U1293" s="128"/>
      <c r="V1293" s="128"/>
      <c r="W1293" s="128"/>
      <c r="X1293" s="128"/>
      <c r="Y1293" s="128"/>
      <c r="Z1293" s="128"/>
      <c r="AA1293" s="128"/>
      <c r="AB1293" s="128"/>
      <c r="AC1293" s="128"/>
    </row>
    <row r="1294" spans="1:29" x14ac:dyDescent="0.3">
      <c r="A1294" s="128"/>
      <c r="H1294" s="128"/>
      <c r="I1294" s="128"/>
      <c r="J1294" s="128"/>
      <c r="K1294" s="128"/>
      <c r="L1294" s="128"/>
      <c r="M1294" s="128"/>
      <c r="N1294" s="128"/>
      <c r="O1294" s="128"/>
      <c r="P1294" s="128"/>
      <c r="Q1294" s="128"/>
      <c r="R1294" s="128"/>
      <c r="S1294" s="128"/>
      <c r="T1294" s="128"/>
      <c r="U1294" s="128"/>
      <c r="V1294" s="128"/>
      <c r="W1294" s="128"/>
      <c r="X1294" s="128"/>
      <c r="Y1294" s="128"/>
      <c r="Z1294" s="128"/>
      <c r="AA1294" s="128"/>
      <c r="AB1294" s="128"/>
      <c r="AC1294" s="128"/>
    </row>
    <row r="1295" spans="1:29" x14ac:dyDescent="0.3">
      <c r="A1295" s="128"/>
      <c r="H1295" s="128"/>
      <c r="I1295" s="128"/>
      <c r="J1295" s="128"/>
      <c r="K1295" s="128"/>
      <c r="L1295" s="128"/>
      <c r="M1295" s="128"/>
      <c r="N1295" s="128"/>
      <c r="O1295" s="128"/>
      <c r="P1295" s="128"/>
      <c r="Q1295" s="128"/>
      <c r="R1295" s="128"/>
      <c r="S1295" s="128"/>
      <c r="T1295" s="128"/>
      <c r="U1295" s="128"/>
      <c r="V1295" s="128"/>
      <c r="W1295" s="128"/>
      <c r="X1295" s="128"/>
      <c r="Y1295" s="128"/>
      <c r="Z1295" s="128"/>
      <c r="AA1295" s="128"/>
      <c r="AB1295" s="128"/>
      <c r="AC1295" s="128"/>
    </row>
    <row r="1296" spans="1:29" x14ac:dyDescent="0.3">
      <c r="A1296" s="128"/>
      <c r="H1296" s="128"/>
      <c r="I1296" s="128"/>
      <c r="J1296" s="128"/>
      <c r="K1296" s="128"/>
      <c r="L1296" s="128"/>
      <c r="M1296" s="128"/>
      <c r="N1296" s="128"/>
      <c r="O1296" s="128"/>
      <c r="P1296" s="128"/>
      <c r="Q1296" s="128"/>
      <c r="R1296" s="128"/>
      <c r="S1296" s="128"/>
      <c r="T1296" s="128"/>
      <c r="U1296" s="128"/>
      <c r="V1296" s="128"/>
      <c r="W1296" s="128"/>
      <c r="X1296" s="128"/>
      <c r="Y1296" s="128"/>
      <c r="Z1296" s="128"/>
      <c r="AA1296" s="128"/>
      <c r="AB1296" s="128"/>
      <c r="AC1296" s="128"/>
    </row>
    <row r="1297" spans="1:29" x14ac:dyDescent="0.3">
      <c r="A1297" s="128"/>
      <c r="H1297" s="128"/>
      <c r="I1297" s="128"/>
      <c r="J1297" s="128"/>
      <c r="K1297" s="128"/>
      <c r="L1297" s="128"/>
      <c r="M1297" s="128"/>
      <c r="N1297" s="128"/>
      <c r="O1297" s="128"/>
      <c r="P1297" s="128"/>
      <c r="Q1297" s="128"/>
      <c r="R1297" s="128"/>
      <c r="S1297" s="128"/>
      <c r="T1297" s="128"/>
      <c r="U1297" s="128"/>
      <c r="V1297" s="128"/>
      <c r="W1297" s="128"/>
      <c r="X1297" s="128"/>
      <c r="Y1297" s="128"/>
      <c r="Z1297" s="128"/>
      <c r="AA1297" s="128"/>
      <c r="AB1297" s="128"/>
      <c r="AC1297" s="128"/>
    </row>
    <row r="1298" spans="1:29" x14ac:dyDescent="0.3">
      <c r="A1298" s="128"/>
      <c r="H1298" s="128"/>
      <c r="I1298" s="128"/>
      <c r="J1298" s="128"/>
      <c r="K1298" s="128"/>
      <c r="L1298" s="128"/>
      <c r="M1298" s="128"/>
      <c r="N1298" s="128"/>
      <c r="O1298" s="128"/>
      <c r="P1298" s="128"/>
      <c r="Q1298" s="128"/>
      <c r="R1298" s="128"/>
      <c r="S1298" s="128"/>
      <c r="T1298" s="128"/>
      <c r="U1298" s="128"/>
      <c r="V1298" s="128"/>
      <c r="W1298" s="128"/>
      <c r="X1298" s="128"/>
      <c r="Y1298" s="128"/>
      <c r="Z1298" s="128"/>
      <c r="AA1298" s="128"/>
      <c r="AB1298" s="128"/>
      <c r="AC1298" s="128"/>
    </row>
    <row r="1299" spans="1:29" x14ac:dyDescent="0.3">
      <c r="A1299" s="128"/>
      <c r="H1299" s="128"/>
      <c r="I1299" s="128"/>
      <c r="J1299" s="128"/>
      <c r="K1299" s="128"/>
      <c r="L1299" s="128"/>
      <c r="M1299" s="128"/>
      <c r="N1299" s="128"/>
      <c r="O1299" s="128"/>
      <c r="P1299" s="128"/>
      <c r="Q1299" s="128"/>
      <c r="R1299" s="128"/>
      <c r="S1299" s="128"/>
      <c r="T1299" s="128"/>
      <c r="U1299" s="128"/>
      <c r="V1299" s="128"/>
      <c r="W1299" s="128"/>
      <c r="X1299" s="128"/>
      <c r="Y1299" s="128"/>
      <c r="Z1299" s="128"/>
      <c r="AA1299" s="128"/>
      <c r="AB1299" s="128"/>
      <c r="AC1299" s="128"/>
    </row>
    <row r="1300" spans="1:29" x14ac:dyDescent="0.3">
      <c r="A1300" s="128"/>
      <c r="H1300" s="128"/>
      <c r="I1300" s="128"/>
      <c r="J1300" s="128"/>
      <c r="K1300" s="128"/>
      <c r="L1300" s="128"/>
      <c r="M1300" s="128"/>
      <c r="N1300" s="128"/>
      <c r="O1300" s="128"/>
      <c r="P1300" s="128"/>
      <c r="Q1300" s="128"/>
      <c r="R1300" s="128"/>
      <c r="S1300" s="128"/>
      <c r="T1300" s="128"/>
      <c r="U1300" s="128"/>
      <c r="V1300" s="128"/>
      <c r="W1300" s="128"/>
      <c r="X1300" s="128"/>
      <c r="Y1300" s="128"/>
      <c r="Z1300" s="128"/>
      <c r="AA1300" s="128"/>
      <c r="AB1300" s="128"/>
      <c r="AC1300" s="128"/>
    </row>
    <row r="1301" spans="1:29" x14ac:dyDescent="0.3">
      <c r="A1301" s="128"/>
      <c r="H1301" s="128"/>
      <c r="I1301" s="128"/>
      <c r="J1301" s="128"/>
      <c r="K1301" s="128"/>
      <c r="L1301" s="128"/>
      <c r="M1301" s="128"/>
      <c r="N1301" s="128"/>
      <c r="O1301" s="128"/>
      <c r="P1301" s="128"/>
      <c r="Q1301" s="128"/>
      <c r="R1301" s="128"/>
      <c r="S1301" s="128"/>
      <c r="T1301" s="128"/>
      <c r="U1301" s="128"/>
      <c r="V1301" s="128"/>
      <c r="W1301" s="128"/>
      <c r="X1301" s="128"/>
      <c r="Y1301" s="128"/>
      <c r="Z1301" s="128"/>
      <c r="AA1301" s="128"/>
      <c r="AB1301" s="128"/>
      <c r="AC1301" s="128"/>
    </row>
    <row r="1302" spans="1:29" x14ac:dyDescent="0.3">
      <c r="A1302" s="128"/>
      <c r="H1302" s="128"/>
      <c r="I1302" s="128"/>
      <c r="J1302" s="128"/>
      <c r="K1302" s="128"/>
      <c r="L1302" s="128"/>
      <c r="M1302" s="128"/>
      <c r="N1302" s="128"/>
      <c r="O1302" s="128"/>
      <c r="P1302" s="128"/>
      <c r="Q1302" s="128"/>
      <c r="R1302" s="128"/>
      <c r="S1302" s="128"/>
      <c r="T1302" s="128"/>
      <c r="U1302" s="128"/>
      <c r="V1302" s="128"/>
      <c r="W1302" s="128"/>
      <c r="X1302" s="128"/>
      <c r="Y1302" s="128"/>
      <c r="Z1302" s="128"/>
      <c r="AA1302" s="128"/>
      <c r="AB1302" s="128"/>
      <c r="AC1302" s="128"/>
    </row>
    <row r="1303" spans="1:29" x14ac:dyDescent="0.3">
      <c r="A1303" s="128"/>
      <c r="H1303" s="128"/>
      <c r="I1303" s="128"/>
      <c r="J1303" s="128"/>
      <c r="K1303" s="128"/>
      <c r="L1303" s="128"/>
      <c r="M1303" s="128"/>
      <c r="N1303" s="128"/>
      <c r="O1303" s="128"/>
      <c r="P1303" s="128"/>
      <c r="Q1303" s="128"/>
      <c r="R1303" s="128"/>
      <c r="S1303" s="128"/>
      <c r="T1303" s="128"/>
      <c r="U1303" s="128"/>
      <c r="V1303" s="128"/>
      <c r="W1303" s="128"/>
      <c r="X1303" s="128"/>
      <c r="Y1303" s="128"/>
      <c r="Z1303" s="128"/>
      <c r="AA1303" s="128"/>
      <c r="AB1303" s="128"/>
      <c r="AC1303" s="128"/>
    </row>
    <row r="1304" spans="1:29" x14ac:dyDescent="0.3">
      <c r="A1304" s="128"/>
      <c r="H1304" s="128"/>
      <c r="I1304" s="128"/>
      <c r="J1304" s="128"/>
      <c r="K1304" s="128"/>
      <c r="L1304" s="128"/>
      <c r="M1304" s="128"/>
      <c r="N1304" s="128"/>
      <c r="O1304" s="128"/>
      <c r="P1304" s="128"/>
      <c r="Q1304" s="128"/>
      <c r="R1304" s="128"/>
      <c r="S1304" s="128"/>
      <c r="T1304" s="128"/>
      <c r="U1304" s="128"/>
      <c r="V1304" s="128"/>
      <c r="W1304" s="128"/>
      <c r="X1304" s="128"/>
      <c r="Y1304" s="128"/>
      <c r="Z1304" s="128"/>
      <c r="AA1304" s="128"/>
      <c r="AB1304" s="128"/>
      <c r="AC1304" s="128"/>
    </row>
    <row r="1305" spans="1:29" x14ac:dyDescent="0.3">
      <c r="A1305" s="128"/>
      <c r="H1305" s="128"/>
      <c r="I1305" s="128"/>
      <c r="J1305" s="128"/>
      <c r="K1305" s="128"/>
      <c r="L1305" s="128"/>
      <c r="M1305" s="128"/>
      <c r="N1305" s="128"/>
      <c r="O1305" s="128"/>
      <c r="P1305" s="128"/>
      <c r="Q1305" s="128"/>
      <c r="R1305" s="128"/>
      <c r="S1305" s="128"/>
      <c r="T1305" s="128"/>
      <c r="U1305" s="128"/>
      <c r="V1305" s="128"/>
      <c r="W1305" s="128"/>
      <c r="X1305" s="128"/>
      <c r="Y1305" s="128"/>
      <c r="Z1305" s="128"/>
      <c r="AA1305" s="128"/>
      <c r="AB1305" s="128"/>
      <c r="AC1305" s="128"/>
    </row>
    <row r="1306" spans="1:29" x14ac:dyDescent="0.3">
      <c r="A1306" s="128"/>
      <c r="H1306" s="128"/>
      <c r="I1306" s="128"/>
      <c r="J1306" s="128"/>
      <c r="K1306" s="128"/>
      <c r="L1306" s="128"/>
      <c r="M1306" s="128"/>
      <c r="N1306" s="128"/>
      <c r="O1306" s="128"/>
      <c r="P1306" s="128"/>
      <c r="Q1306" s="128"/>
      <c r="R1306" s="128"/>
      <c r="S1306" s="128"/>
      <c r="T1306" s="128"/>
      <c r="U1306" s="128"/>
      <c r="V1306" s="128"/>
      <c r="W1306" s="128"/>
      <c r="X1306" s="128"/>
      <c r="Y1306" s="128"/>
      <c r="Z1306" s="128"/>
      <c r="AA1306" s="128"/>
      <c r="AB1306" s="128"/>
      <c r="AC1306" s="128"/>
    </row>
    <row r="1307" spans="1:29" x14ac:dyDescent="0.3">
      <c r="A1307" s="128"/>
      <c r="H1307" s="128"/>
      <c r="I1307" s="128"/>
      <c r="J1307" s="128"/>
      <c r="K1307" s="128"/>
      <c r="L1307" s="128"/>
      <c r="M1307" s="128"/>
      <c r="N1307" s="128"/>
      <c r="O1307" s="128"/>
      <c r="P1307" s="128"/>
      <c r="Q1307" s="128"/>
      <c r="R1307" s="128"/>
      <c r="S1307" s="128"/>
      <c r="T1307" s="128"/>
      <c r="U1307" s="128"/>
      <c r="V1307" s="128"/>
      <c r="W1307" s="128"/>
      <c r="X1307" s="128"/>
      <c r="Y1307" s="128"/>
      <c r="Z1307" s="128"/>
      <c r="AA1307" s="128"/>
      <c r="AB1307" s="128"/>
      <c r="AC1307" s="128"/>
    </row>
    <row r="1308" spans="1:29" x14ac:dyDescent="0.3">
      <c r="A1308" s="128"/>
      <c r="H1308" s="128"/>
      <c r="I1308" s="128"/>
      <c r="J1308" s="128"/>
      <c r="K1308" s="128"/>
      <c r="L1308" s="128"/>
      <c r="M1308" s="128"/>
      <c r="N1308" s="128"/>
      <c r="O1308" s="128"/>
      <c r="P1308" s="128"/>
      <c r="Q1308" s="128"/>
      <c r="R1308" s="128"/>
      <c r="S1308" s="128"/>
      <c r="T1308" s="128"/>
      <c r="U1308" s="128"/>
      <c r="V1308" s="128"/>
      <c r="W1308" s="128"/>
      <c r="X1308" s="128"/>
      <c r="Y1308" s="128"/>
      <c r="Z1308" s="128"/>
      <c r="AA1308" s="128"/>
      <c r="AB1308" s="128"/>
      <c r="AC1308" s="128"/>
    </row>
    <row r="1309" spans="1:29" x14ac:dyDescent="0.3">
      <c r="A1309" s="128"/>
      <c r="H1309" s="128"/>
      <c r="I1309" s="128"/>
      <c r="J1309" s="128"/>
      <c r="K1309" s="128"/>
      <c r="L1309" s="128"/>
      <c r="M1309" s="128"/>
      <c r="N1309" s="128"/>
      <c r="O1309" s="128"/>
      <c r="P1309" s="128"/>
      <c r="Q1309" s="128"/>
      <c r="R1309" s="128"/>
      <c r="S1309" s="128"/>
      <c r="T1309" s="128"/>
      <c r="U1309" s="128"/>
      <c r="V1309" s="128"/>
      <c r="W1309" s="128"/>
      <c r="X1309" s="128"/>
      <c r="Y1309" s="128"/>
      <c r="Z1309" s="128"/>
      <c r="AA1309" s="128"/>
      <c r="AB1309" s="128"/>
      <c r="AC1309" s="128"/>
    </row>
    <row r="1310" spans="1:29" x14ac:dyDescent="0.3">
      <c r="A1310" s="128"/>
      <c r="H1310" s="128"/>
      <c r="I1310" s="128"/>
      <c r="J1310" s="128"/>
      <c r="K1310" s="128"/>
      <c r="L1310" s="128"/>
      <c r="M1310" s="128"/>
      <c r="N1310" s="128"/>
      <c r="O1310" s="128"/>
      <c r="P1310" s="128"/>
      <c r="Q1310" s="128"/>
      <c r="R1310" s="128"/>
      <c r="S1310" s="128"/>
      <c r="T1310" s="128"/>
      <c r="U1310" s="128"/>
      <c r="V1310" s="128"/>
      <c r="W1310" s="128"/>
      <c r="X1310" s="128"/>
      <c r="Y1310" s="128"/>
      <c r="Z1310" s="128"/>
      <c r="AA1310" s="128"/>
      <c r="AB1310" s="128"/>
      <c r="AC1310" s="128"/>
    </row>
    <row r="1311" spans="1:29" x14ac:dyDescent="0.3">
      <c r="A1311" s="128"/>
      <c r="H1311" s="128"/>
      <c r="I1311" s="128"/>
      <c r="J1311" s="128"/>
      <c r="K1311" s="128"/>
      <c r="L1311" s="128"/>
      <c r="M1311" s="128"/>
      <c r="N1311" s="128"/>
      <c r="O1311" s="128"/>
      <c r="P1311" s="128"/>
      <c r="Q1311" s="128"/>
      <c r="R1311" s="128"/>
      <c r="S1311" s="128"/>
      <c r="T1311" s="128"/>
      <c r="U1311" s="128"/>
      <c r="V1311" s="128"/>
      <c r="W1311" s="128"/>
      <c r="X1311" s="128"/>
      <c r="Y1311" s="128"/>
      <c r="Z1311" s="128"/>
      <c r="AA1311" s="128"/>
      <c r="AB1311" s="128"/>
      <c r="AC1311" s="128"/>
    </row>
    <row r="1312" spans="1:29" x14ac:dyDescent="0.3">
      <c r="A1312" s="128"/>
      <c r="H1312" s="128"/>
      <c r="I1312" s="128"/>
      <c r="J1312" s="128"/>
      <c r="K1312" s="128"/>
      <c r="L1312" s="128"/>
      <c r="M1312" s="128"/>
      <c r="N1312" s="128"/>
      <c r="O1312" s="128"/>
      <c r="P1312" s="128"/>
      <c r="Q1312" s="128"/>
      <c r="R1312" s="128"/>
      <c r="S1312" s="128"/>
      <c r="T1312" s="128"/>
      <c r="U1312" s="128"/>
      <c r="V1312" s="128"/>
      <c r="W1312" s="128"/>
      <c r="X1312" s="128"/>
      <c r="Y1312" s="128"/>
      <c r="Z1312" s="128"/>
      <c r="AA1312" s="128"/>
      <c r="AB1312" s="128"/>
      <c r="AC1312" s="128"/>
    </row>
    <row r="1313" spans="1:29" x14ac:dyDescent="0.3">
      <c r="A1313" s="128"/>
      <c r="H1313" s="128"/>
      <c r="I1313" s="128"/>
      <c r="J1313" s="128"/>
      <c r="K1313" s="128"/>
      <c r="L1313" s="128"/>
      <c r="M1313" s="128"/>
      <c r="N1313" s="128"/>
      <c r="O1313" s="128"/>
      <c r="P1313" s="128"/>
      <c r="Q1313" s="128"/>
      <c r="R1313" s="128"/>
      <c r="S1313" s="128"/>
      <c r="T1313" s="128"/>
      <c r="U1313" s="128"/>
      <c r="V1313" s="128"/>
      <c r="W1313" s="128"/>
      <c r="X1313" s="128"/>
      <c r="Y1313" s="128"/>
      <c r="Z1313" s="128"/>
      <c r="AA1313" s="128"/>
      <c r="AB1313" s="128"/>
      <c r="AC1313" s="128"/>
    </row>
    <row r="1314" spans="1:29" x14ac:dyDescent="0.3">
      <c r="A1314" s="128"/>
      <c r="H1314" s="128"/>
      <c r="I1314" s="128"/>
      <c r="J1314" s="128"/>
      <c r="K1314" s="128"/>
      <c r="L1314" s="128"/>
      <c r="M1314" s="128"/>
      <c r="N1314" s="128"/>
      <c r="O1314" s="128"/>
      <c r="P1314" s="128"/>
      <c r="Q1314" s="128"/>
      <c r="R1314" s="128"/>
      <c r="S1314" s="128"/>
      <c r="T1314" s="128"/>
      <c r="U1314" s="128"/>
      <c r="V1314" s="128"/>
      <c r="W1314" s="128"/>
      <c r="X1314" s="128"/>
      <c r="Y1314" s="128"/>
      <c r="Z1314" s="128"/>
      <c r="AA1314" s="128"/>
      <c r="AB1314" s="128"/>
      <c r="AC1314" s="128"/>
    </row>
    <row r="1315" spans="1:29" x14ac:dyDescent="0.3">
      <c r="A1315" s="128"/>
      <c r="H1315" s="128"/>
      <c r="I1315" s="128"/>
      <c r="J1315" s="128"/>
      <c r="K1315" s="128"/>
      <c r="L1315" s="128"/>
      <c r="M1315" s="128"/>
      <c r="N1315" s="128"/>
      <c r="O1315" s="128"/>
      <c r="P1315" s="128"/>
      <c r="Q1315" s="128"/>
      <c r="R1315" s="128"/>
      <c r="S1315" s="128"/>
      <c r="T1315" s="128"/>
      <c r="U1315" s="128"/>
      <c r="V1315" s="128"/>
      <c r="W1315" s="128"/>
      <c r="X1315" s="128"/>
      <c r="Y1315" s="128"/>
      <c r="Z1315" s="128"/>
      <c r="AA1315" s="128"/>
      <c r="AB1315" s="128"/>
      <c r="AC1315" s="128"/>
    </row>
    <row r="1316" spans="1:29" x14ac:dyDescent="0.3">
      <c r="A1316" s="128"/>
      <c r="H1316" s="128"/>
      <c r="I1316" s="128"/>
      <c r="J1316" s="128"/>
      <c r="K1316" s="128"/>
      <c r="L1316" s="128"/>
      <c r="M1316" s="128"/>
      <c r="N1316" s="128"/>
      <c r="O1316" s="128"/>
      <c r="P1316" s="128"/>
      <c r="Q1316" s="128"/>
      <c r="R1316" s="128"/>
      <c r="S1316" s="128"/>
      <c r="T1316" s="128"/>
      <c r="U1316" s="128"/>
      <c r="V1316" s="128"/>
      <c r="W1316" s="128"/>
      <c r="X1316" s="128"/>
      <c r="Y1316" s="128"/>
      <c r="Z1316" s="128"/>
      <c r="AA1316" s="128"/>
      <c r="AB1316" s="128"/>
      <c r="AC1316" s="128"/>
    </row>
    <row r="1317" spans="1:29" x14ac:dyDescent="0.3">
      <c r="A1317" s="128"/>
      <c r="H1317" s="128"/>
      <c r="I1317" s="128"/>
      <c r="J1317" s="128"/>
      <c r="K1317" s="128"/>
      <c r="L1317" s="128"/>
      <c r="M1317" s="128"/>
      <c r="N1317" s="128"/>
      <c r="O1317" s="128"/>
      <c r="P1317" s="128"/>
      <c r="Q1317" s="128"/>
      <c r="R1317" s="128"/>
      <c r="S1317" s="128"/>
      <c r="T1317" s="128"/>
      <c r="U1317" s="128"/>
      <c r="V1317" s="128"/>
      <c r="W1317" s="128"/>
      <c r="X1317" s="128"/>
      <c r="Y1317" s="128"/>
      <c r="Z1317" s="128"/>
      <c r="AA1317" s="128"/>
      <c r="AB1317" s="128"/>
      <c r="AC1317" s="128"/>
    </row>
    <row r="1318" spans="1:29" x14ac:dyDescent="0.3">
      <c r="A1318" s="128"/>
      <c r="H1318" s="128"/>
      <c r="I1318" s="128"/>
      <c r="J1318" s="128"/>
      <c r="K1318" s="128"/>
      <c r="L1318" s="128"/>
      <c r="M1318" s="128"/>
      <c r="N1318" s="128"/>
      <c r="O1318" s="128"/>
      <c r="P1318" s="128"/>
      <c r="Q1318" s="128"/>
      <c r="R1318" s="128"/>
      <c r="S1318" s="128"/>
      <c r="T1318" s="128"/>
      <c r="U1318" s="128"/>
      <c r="V1318" s="128"/>
      <c r="W1318" s="128"/>
      <c r="X1318" s="128"/>
      <c r="Y1318" s="128"/>
      <c r="Z1318" s="128"/>
      <c r="AA1318" s="128"/>
      <c r="AB1318" s="128"/>
      <c r="AC1318" s="128"/>
    </row>
    <row r="1319" spans="1:29" x14ac:dyDescent="0.3">
      <c r="A1319" s="128"/>
      <c r="H1319" s="128"/>
      <c r="I1319" s="128"/>
      <c r="J1319" s="128"/>
      <c r="K1319" s="128"/>
      <c r="L1319" s="128"/>
      <c r="M1319" s="128"/>
      <c r="N1319" s="128"/>
      <c r="O1319" s="128"/>
      <c r="P1319" s="128"/>
      <c r="Q1319" s="128"/>
      <c r="R1319" s="128"/>
      <c r="S1319" s="128"/>
      <c r="T1319" s="128"/>
      <c r="U1319" s="128"/>
      <c r="V1319" s="128"/>
      <c r="W1319" s="128"/>
      <c r="X1319" s="128"/>
      <c r="Y1319" s="128"/>
      <c r="Z1319" s="128"/>
      <c r="AA1319" s="128"/>
      <c r="AB1319" s="128"/>
      <c r="AC1319" s="128"/>
    </row>
    <row r="1320" spans="1:29" x14ac:dyDescent="0.3">
      <c r="A1320" s="128"/>
      <c r="H1320" s="128"/>
      <c r="I1320" s="128"/>
      <c r="J1320" s="128"/>
      <c r="K1320" s="128"/>
      <c r="L1320" s="128"/>
      <c r="M1320" s="128"/>
      <c r="N1320" s="128"/>
      <c r="O1320" s="128"/>
      <c r="P1320" s="128"/>
      <c r="Q1320" s="128"/>
      <c r="R1320" s="128"/>
      <c r="S1320" s="128"/>
      <c r="T1320" s="128"/>
      <c r="U1320" s="128"/>
      <c r="V1320" s="128"/>
      <c r="W1320" s="128"/>
      <c r="X1320" s="128"/>
      <c r="Y1320" s="128"/>
      <c r="Z1320" s="128"/>
      <c r="AA1320" s="128"/>
      <c r="AB1320" s="128"/>
      <c r="AC1320" s="128"/>
    </row>
    <row r="1321" spans="1:29" x14ac:dyDescent="0.3">
      <c r="A1321" s="128"/>
      <c r="H1321" s="128"/>
      <c r="I1321" s="128"/>
      <c r="J1321" s="128"/>
      <c r="K1321" s="128"/>
      <c r="L1321" s="128"/>
      <c r="M1321" s="128"/>
      <c r="N1321" s="128"/>
      <c r="O1321" s="128"/>
      <c r="P1321" s="128"/>
      <c r="Q1321" s="128"/>
      <c r="R1321" s="128"/>
      <c r="S1321" s="128"/>
      <c r="T1321" s="128"/>
      <c r="U1321" s="128"/>
      <c r="V1321" s="128"/>
      <c r="W1321" s="128"/>
      <c r="X1321" s="128"/>
      <c r="Y1321" s="128"/>
      <c r="Z1321" s="128"/>
      <c r="AA1321" s="128"/>
      <c r="AB1321" s="128"/>
      <c r="AC1321" s="128"/>
    </row>
    <row r="1322" spans="1:29" x14ac:dyDescent="0.3">
      <c r="A1322" s="128"/>
      <c r="H1322" s="128"/>
      <c r="I1322" s="128"/>
      <c r="J1322" s="128"/>
      <c r="K1322" s="128"/>
      <c r="L1322" s="128"/>
      <c r="M1322" s="128"/>
      <c r="N1322" s="128"/>
      <c r="O1322" s="128"/>
      <c r="P1322" s="128"/>
      <c r="Q1322" s="128"/>
      <c r="R1322" s="128"/>
      <c r="S1322" s="128"/>
      <c r="T1322" s="128"/>
      <c r="U1322" s="128"/>
      <c r="V1322" s="128"/>
      <c r="W1322" s="128"/>
      <c r="X1322" s="128"/>
      <c r="Y1322" s="128"/>
      <c r="Z1322" s="128"/>
      <c r="AA1322" s="128"/>
      <c r="AB1322" s="128"/>
      <c r="AC1322" s="128"/>
    </row>
    <row r="1323" spans="1:29" x14ac:dyDescent="0.3">
      <c r="A1323" s="128"/>
      <c r="H1323" s="128"/>
      <c r="I1323" s="128"/>
      <c r="J1323" s="128"/>
      <c r="K1323" s="128"/>
      <c r="L1323" s="128"/>
      <c r="M1323" s="128"/>
      <c r="N1323" s="128"/>
      <c r="O1323" s="128"/>
      <c r="P1323" s="128"/>
      <c r="Q1323" s="128"/>
      <c r="R1323" s="128"/>
      <c r="S1323" s="128"/>
      <c r="T1323" s="128"/>
      <c r="U1323" s="128"/>
      <c r="V1323" s="128"/>
      <c r="W1323" s="128"/>
      <c r="X1323" s="128"/>
      <c r="Y1323" s="128"/>
      <c r="Z1323" s="128"/>
      <c r="AA1323" s="128"/>
      <c r="AB1323" s="128"/>
      <c r="AC1323" s="128"/>
    </row>
    <row r="1324" spans="1:29" x14ac:dyDescent="0.3">
      <c r="A1324" s="128"/>
      <c r="H1324" s="128"/>
      <c r="I1324" s="128"/>
      <c r="J1324" s="128"/>
      <c r="K1324" s="128"/>
      <c r="L1324" s="128"/>
      <c r="M1324" s="128"/>
      <c r="N1324" s="128"/>
      <c r="O1324" s="128"/>
      <c r="P1324" s="128"/>
      <c r="Q1324" s="128"/>
      <c r="R1324" s="128"/>
      <c r="S1324" s="128"/>
      <c r="T1324" s="128"/>
      <c r="U1324" s="128"/>
      <c r="V1324" s="128"/>
      <c r="W1324" s="128"/>
      <c r="X1324" s="128"/>
      <c r="Y1324" s="128"/>
      <c r="Z1324" s="128"/>
      <c r="AA1324" s="128"/>
      <c r="AB1324" s="128"/>
      <c r="AC1324" s="128"/>
    </row>
    <row r="1325" spans="1:29" x14ac:dyDescent="0.3">
      <c r="A1325" s="128"/>
      <c r="H1325" s="128"/>
      <c r="I1325" s="128"/>
      <c r="J1325" s="128"/>
      <c r="K1325" s="128"/>
      <c r="L1325" s="128"/>
      <c r="M1325" s="128"/>
      <c r="N1325" s="128"/>
      <c r="O1325" s="128"/>
      <c r="P1325" s="128"/>
      <c r="Q1325" s="128"/>
      <c r="R1325" s="128"/>
      <c r="S1325" s="128"/>
      <c r="T1325" s="128"/>
      <c r="U1325" s="128"/>
      <c r="V1325" s="128"/>
      <c r="W1325" s="128"/>
      <c r="X1325" s="128"/>
      <c r="Y1325" s="128"/>
      <c r="Z1325" s="128"/>
      <c r="AA1325" s="128"/>
      <c r="AB1325" s="128"/>
      <c r="AC1325" s="128"/>
    </row>
    <row r="1326" spans="1:29" x14ac:dyDescent="0.3">
      <c r="A1326" s="128"/>
      <c r="H1326" s="128"/>
      <c r="I1326" s="128"/>
      <c r="J1326" s="128"/>
      <c r="K1326" s="128"/>
      <c r="L1326" s="128"/>
      <c r="M1326" s="128"/>
      <c r="N1326" s="128"/>
      <c r="O1326" s="128"/>
      <c r="P1326" s="128"/>
      <c r="Q1326" s="128"/>
      <c r="R1326" s="128"/>
      <c r="S1326" s="128"/>
      <c r="T1326" s="128"/>
      <c r="U1326" s="128"/>
      <c r="V1326" s="128"/>
      <c r="W1326" s="128"/>
      <c r="X1326" s="128"/>
      <c r="Y1326" s="128"/>
      <c r="Z1326" s="128"/>
      <c r="AA1326" s="128"/>
      <c r="AB1326" s="128"/>
      <c r="AC1326" s="128"/>
    </row>
    <row r="1327" spans="1:29" x14ac:dyDescent="0.3">
      <c r="A1327" s="128"/>
      <c r="H1327" s="128"/>
      <c r="I1327" s="128"/>
      <c r="J1327" s="128"/>
      <c r="K1327" s="128"/>
      <c r="L1327" s="128"/>
      <c r="M1327" s="128"/>
      <c r="N1327" s="128"/>
      <c r="O1327" s="128"/>
      <c r="P1327" s="128"/>
      <c r="Q1327" s="128"/>
      <c r="R1327" s="128"/>
      <c r="S1327" s="128"/>
      <c r="T1327" s="128"/>
      <c r="U1327" s="128"/>
      <c r="V1327" s="128"/>
      <c r="W1327" s="128"/>
      <c r="X1327" s="128"/>
      <c r="Y1327" s="128"/>
      <c r="Z1327" s="128"/>
      <c r="AA1327" s="128"/>
      <c r="AB1327" s="128"/>
      <c r="AC1327" s="128"/>
    </row>
    <row r="1328" spans="1:29" x14ac:dyDescent="0.3">
      <c r="A1328" s="128"/>
      <c r="H1328" s="128"/>
      <c r="I1328" s="128"/>
      <c r="J1328" s="128"/>
      <c r="K1328" s="128"/>
      <c r="L1328" s="128"/>
      <c r="M1328" s="128"/>
      <c r="N1328" s="128"/>
      <c r="O1328" s="128"/>
      <c r="P1328" s="128"/>
      <c r="Q1328" s="128"/>
      <c r="R1328" s="128"/>
      <c r="S1328" s="128"/>
      <c r="T1328" s="128"/>
      <c r="U1328" s="128"/>
      <c r="V1328" s="128"/>
      <c r="W1328" s="128"/>
      <c r="X1328" s="128"/>
      <c r="Y1328" s="128"/>
      <c r="Z1328" s="128"/>
      <c r="AA1328" s="128"/>
      <c r="AB1328" s="128"/>
      <c r="AC1328" s="128"/>
    </row>
    <row r="1329" spans="1:29" x14ac:dyDescent="0.3">
      <c r="A1329" s="128"/>
      <c r="H1329" s="128"/>
      <c r="I1329" s="128"/>
      <c r="J1329" s="128"/>
      <c r="K1329" s="128"/>
      <c r="L1329" s="128"/>
      <c r="M1329" s="128"/>
      <c r="N1329" s="128"/>
      <c r="O1329" s="128"/>
      <c r="P1329" s="128"/>
      <c r="Q1329" s="128"/>
      <c r="R1329" s="128"/>
      <c r="S1329" s="128"/>
      <c r="T1329" s="128"/>
      <c r="U1329" s="128"/>
      <c r="V1329" s="128"/>
      <c r="W1329" s="128"/>
      <c r="X1329" s="128"/>
      <c r="Y1329" s="128"/>
      <c r="Z1329" s="128"/>
      <c r="AA1329" s="128"/>
      <c r="AB1329" s="128"/>
      <c r="AC1329" s="128"/>
    </row>
    <row r="1330" spans="1:29" x14ac:dyDescent="0.3">
      <c r="A1330" s="128"/>
      <c r="H1330" s="128"/>
      <c r="I1330" s="128"/>
      <c r="J1330" s="128"/>
      <c r="K1330" s="128"/>
      <c r="L1330" s="128"/>
      <c r="M1330" s="128"/>
      <c r="N1330" s="128"/>
      <c r="O1330" s="128"/>
      <c r="P1330" s="128"/>
      <c r="Q1330" s="128"/>
      <c r="R1330" s="128"/>
      <c r="S1330" s="128"/>
      <c r="T1330" s="128"/>
      <c r="U1330" s="128"/>
      <c r="V1330" s="128"/>
      <c r="W1330" s="128"/>
      <c r="X1330" s="128"/>
      <c r="Y1330" s="128"/>
      <c r="Z1330" s="128"/>
      <c r="AA1330" s="128"/>
      <c r="AB1330" s="128"/>
      <c r="AC1330" s="128"/>
    </row>
    <row r="1331" spans="1:29" x14ac:dyDescent="0.3">
      <c r="A1331" s="128"/>
      <c r="H1331" s="128"/>
      <c r="I1331" s="128"/>
      <c r="J1331" s="128"/>
      <c r="K1331" s="128"/>
      <c r="L1331" s="128"/>
      <c r="M1331" s="128"/>
      <c r="N1331" s="128"/>
      <c r="O1331" s="128"/>
      <c r="P1331" s="128"/>
      <c r="Q1331" s="128"/>
      <c r="R1331" s="128"/>
      <c r="S1331" s="128"/>
      <c r="T1331" s="128"/>
      <c r="U1331" s="128"/>
      <c r="V1331" s="128"/>
      <c r="W1331" s="128"/>
      <c r="X1331" s="128"/>
      <c r="Y1331" s="128"/>
      <c r="Z1331" s="128"/>
      <c r="AA1331" s="128"/>
      <c r="AB1331" s="128"/>
      <c r="AC1331" s="128"/>
    </row>
    <row r="1332" spans="1:29" x14ac:dyDescent="0.3">
      <c r="A1332" s="128"/>
      <c r="H1332" s="128"/>
      <c r="I1332" s="128"/>
      <c r="J1332" s="128"/>
      <c r="K1332" s="128"/>
      <c r="L1332" s="128"/>
      <c r="M1332" s="128"/>
      <c r="N1332" s="128"/>
      <c r="O1332" s="128"/>
      <c r="P1332" s="128"/>
      <c r="Q1332" s="128"/>
      <c r="R1332" s="128"/>
      <c r="S1332" s="128"/>
      <c r="T1332" s="128"/>
      <c r="U1332" s="128"/>
      <c r="V1332" s="128"/>
      <c r="W1332" s="128"/>
      <c r="X1332" s="128"/>
      <c r="Y1332" s="128"/>
      <c r="Z1332" s="128"/>
      <c r="AA1332" s="128"/>
      <c r="AB1332" s="128"/>
      <c r="AC1332" s="128"/>
    </row>
    <row r="1333" spans="1:29" x14ac:dyDescent="0.3">
      <c r="A1333" s="128"/>
      <c r="H1333" s="128"/>
      <c r="I1333" s="128"/>
      <c r="J1333" s="128"/>
      <c r="K1333" s="128"/>
      <c r="L1333" s="128"/>
      <c r="M1333" s="128"/>
      <c r="N1333" s="128"/>
      <c r="O1333" s="128"/>
      <c r="P1333" s="128"/>
      <c r="Q1333" s="128"/>
      <c r="R1333" s="128"/>
      <c r="S1333" s="128"/>
      <c r="T1333" s="128"/>
      <c r="U1333" s="128"/>
      <c r="V1333" s="128"/>
      <c r="W1333" s="128"/>
      <c r="X1333" s="128"/>
      <c r="Y1333" s="128"/>
      <c r="Z1333" s="128"/>
      <c r="AA1333" s="128"/>
      <c r="AB1333" s="128"/>
      <c r="AC1333" s="128"/>
    </row>
    <row r="1334" spans="1:29" x14ac:dyDescent="0.3">
      <c r="A1334" s="128"/>
      <c r="H1334" s="128"/>
      <c r="I1334" s="128"/>
      <c r="J1334" s="128"/>
      <c r="K1334" s="128"/>
      <c r="L1334" s="128"/>
      <c r="M1334" s="128"/>
      <c r="N1334" s="128"/>
      <c r="O1334" s="128"/>
      <c r="P1334" s="128"/>
      <c r="Q1334" s="128"/>
      <c r="R1334" s="128"/>
      <c r="S1334" s="128"/>
      <c r="T1334" s="128"/>
      <c r="U1334" s="128"/>
      <c r="V1334" s="128"/>
      <c r="W1334" s="128"/>
      <c r="X1334" s="128"/>
      <c r="Y1334" s="128"/>
      <c r="Z1334" s="128"/>
      <c r="AA1334" s="128"/>
      <c r="AB1334" s="128"/>
      <c r="AC1334" s="128"/>
    </row>
    <row r="1335" spans="1:29" x14ac:dyDescent="0.3">
      <c r="A1335" s="128"/>
      <c r="H1335" s="128"/>
      <c r="I1335" s="128"/>
      <c r="J1335" s="128"/>
      <c r="K1335" s="128"/>
      <c r="L1335" s="128"/>
      <c r="M1335" s="128"/>
      <c r="N1335" s="128"/>
      <c r="O1335" s="128"/>
      <c r="P1335" s="128"/>
      <c r="Q1335" s="128"/>
      <c r="R1335" s="128"/>
      <c r="S1335" s="128"/>
      <c r="T1335" s="128"/>
      <c r="U1335" s="128"/>
      <c r="V1335" s="128"/>
      <c r="W1335" s="128"/>
      <c r="X1335" s="128"/>
      <c r="Y1335" s="128"/>
      <c r="Z1335" s="128"/>
      <c r="AA1335" s="128"/>
      <c r="AB1335" s="128"/>
      <c r="AC1335" s="128"/>
    </row>
    <row r="1336" spans="1:29" x14ac:dyDescent="0.3">
      <c r="A1336" s="128"/>
      <c r="H1336" s="128"/>
      <c r="I1336" s="128"/>
      <c r="J1336" s="128"/>
      <c r="K1336" s="128"/>
      <c r="L1336" s="128"/>
      <c r="M1336" s="128"/>
      <c r="N1336" s="128"/>
      <c r="O1336" s="128"/>
      <c r="P1336" s="128"/>
      <c r="Q1336" s="128"/>
      <c r="R1336" s="128"/>
      <c r="S1336" s="128"/>
      <c r="T1336" s="128"/>
      <c r="U1336" s="128"/>
      <c r="V1336" s="128"/>
      <c r="W1336" s="128"/>
      <c r="X1336" s="128"/>
      <c r="Y1336" s="128"/>
      <c r="Z1336" s="128"/>
      <c r="AA1336" s="128"/>
      <c r="AB1336" s="128"/>
      <c r="AC1336" s="128"/>
    </row>
    <row r="1337" spans="1:29" x14ac:dyDescent="0.3">
      <c r="A1337" s="128"/>
      <c r="H1337" s="128"/>
      <c r="I1337" s="128"/>
      <c r="J1337" s="128"/>
      <c r="K1337" s="128"/>
      <c r="L1337" s="128"/>
      <c r="M1337" s="128"/>
      <c r="N1337" s="128"/>
      <c r="O1337" s="128"/>
      <c r="P1337" s="128"/>
      <c r="Q1337" s="128"/>
      <c r="R1337" s="128"/>
      <c r="S1337" s="128"/>
      <c r="T1337" s="128"/>
      <c r="U1337" s="128"/>
      <c r="V1337" s="128"/>
      <c r="W1337" s="128"/>
      <c r="X1337" s="128"/>
      <c r="Y1337" s="128"/>
      <c r="Z1337" s="128"/>
      <c r="AA1337" s="128"/>
      <c r="AB1337" s="128"/>
      <c r="AC1337" s="128"/>
    </row>
    <row r="1338" spans="1:29" x14ac:dyDescent="0.3">
      <c r="A1338" s="128"/>
      <c r="H1338" s="128"/>
      <c r="I1338" s="128"/>
      <c r="J1338" s="128"/>
      <c r="K1338" s="128"/>
      <c r="L1338" s="128"/>
      <c r="M1338" s="128"/>
      <c r="N1338" s="128"/>
      <c r="O1338" s="128"/>
      <c r="P1338" s="128"/>
      <c r="Q1338" s="128"/>
      <c r="R1338" s="128"/>
      <c r="S1338" s="128"/>
      <c r="T1338" s="128"/>
      <c r="U1338" s="128"/>
      <c r="V1338" s="128"/>
      <c r="W1338" s="128"/>
      <c r="X1338" s="128"/>
      <c r="Y1338" s="128"/>
      <c r="Z1338" s="128"/>
      <c r="AA1338" s="128"/>
      <c r="AB1338" s="128"/>
      <c r="AC1338" s="128"/>
    </row>
    <row r="1339" spans="1:29" x14ac:dyDescent="0.3">
      <c r="A1339" s="128"/>
      <c r="H1339" s="128"/>
      <c r="I1339" s="128"/>
      <c r="J1339" s="128"/>
      <c r="K1339" s="128"/>
      <c r="L1339" s="128"/>
      <c r="M1339" s="128"/>
      <c r="N1339" s="128"/>
      <c r="O1339" s="128"/>
      <c r="P1339" s="128"/>
      <c r="Q1339" s="128"/>
      <c r="R1339" s="128"/>
      <c r="S1339" s="128"/>
      <c r="T1339" s="128"/>
      <c r="U1339" s="128"/>
      <c r="V1339" s="128"/>
      <c r="W1339" s="128"/>
      <c r="X1339" s="128"/>
      <c r="Y1339" s="128"/>
      <c r="Z1339" s="128"/>
      <c r="AA1339" s="128"/>
      <c r="AB1339" s="128"/>
      <c r="AC1339" s="128"/>
    </row>
    <row r="1340" spans="1:29" x14ac:dyDescent="0.3">
      <c r="A1340" s="128"/>
      <c r="H1340" s="128"/>
      <c r="I1340" s="128"/>
      <c r="J1340" s="128"/>
      <c r="K1340" s="128"/>
      <c r="L1340" s="128"/>
      <c r="M1340" s="128"/>
      <c r="N1340" s="128"/>
      <c r="O1340" s="128"/>
      <c r="P1340" s="128"/>
      <c r="Q1340" s="128"/>
      <c r="R1340" s="128"/>
      <c r="S1340" s="128"/>
      <c r="T1340" s="128"/>
      <c r="U1340" s="128"/>
      <c r="V1340" s="128"/>
      <c r="W1340" s="128"/>
      <c r="X1340" s="128"/>
      <c r="Y1340" s="128"/>
      <c r="Z1340" s="128"/>
      <c r="AA1340" s="128"/>
      <c r="AB1340" s="128"/>
      <c r="AC1340" s="128"/>
    </row>
    <row r="1341" spans="1:29" x14ac:dyDescent="0.3">
      <c r="A1341" s="128"/>
      <c r="H1341" s="128"/>
      <c r="I1341" s="128"/>
      <c r="J1341" s="128"/>
      <c r="K1341" s="128"/>
      <c r="L1341" s="128"/>
      <c r="M1341" s="128"/>
      <c r="N1341" s="128"/>
      <c r="O1341" s="128"/>
      <c r="P1341" s="128"/>
      <c r="Q1341" s="128"/>
      <c r="R1341" s="128"/>
      <c r="S1341" s="128"/>
      <c r="T1341" s="128"/>
      <c r="U1341" s="128"/>
      <c r="V1341" s="128"/>
      <c r="W1341" s="128"/>
      <c r="X1341" s="128"/>
      <c r="Y1341" s="128"/>
      <c r="Z1341" s="128"/>
      <c r="AA1341" s="128"/>
      <c r="AB1341" s="128"/>
      <c r="AC1341" s="128"/>
    </row>
    <row r="1342" spans="1:29" x14ac:dyDescent="0.3">
      <c r="A1342" s="128"/>
      <c r="H1342" s="128"/>
      <c r="I1342" s="128"/>
      <c r="J1342" s="128"/>
      <c r="K1342" s="128"/>
      <c r="L1342" s="128"/>
      <c r="M1342" s="128"/>
      <c r="N1342" s="128"/>
      <c r="O1342" s="128"/>
      <c r="P1342" s="128"/>
      <c r="Q1342" s="128"/>
      <c r="R1342" s="128"/>
      <c r="S1342" s="128"/>
      <c r="T1342" s="128"/>
      <c r="U1342" s="128"/>
      <c r="V1342" s="128"/>
      <c r="W1342" s="128"/>
      <c r="X1342" s="128"/>
      <c r="Y1342" s="128"/>
      <c r="Z1342" s="128"/>
      <c r="AA1342" s="128"/>
      <c r="AB1342" s="128"/>
      <c r="AC1342" s="128"/>
    </row>
    <row r="1343" spans="1:29" x14ac:dyDescent="0.3">
      <c r="A1343" s="128"/>
      <c r="H1343" s="128"/>
      <c r="I1343" s="128"/>
      <c r="J1343" s="128"/>
      <c r="K1343" s="128"/>
      <c r="L1343" s="128"/>
      <c r="M1343" s="128"/>
      <c r="N1343" s="128"/>
      <c r="O1343" s="128"/>
      <c r="P1343" s="128"/>
      <c r="Q1343" s="128"/>
      <c r="R1343" s="128"/>
      <c r="S1343" s="128"/>
      <c r="T1343" s="128"/>
      <c r="U1343" s="128"/>
      <c r="V1343" s="128"/>
      <c r="W1343" s="128"/>
      <c r="X1343" s="128"/>
      <c r="Y1343" s="128"/>
      <c r="Z1343" s="128"/>
      <c r="AA1343" s="128"/>
      <c r="AB1343" s="128"/>
      <c r="AC1343" s="128"/>
    </row>
    <row r="1344" spans="1:29" x14ac:dyDescent="0.3">
      <c r="A1344" s="128"/>
      <c r="H1344" s="128"/>
      <c r="I1344" s="128"/>
      <c r="J1344" s="128"/>
      <c r="K1344" s="128"/>
      <c r="L1344" s="128"/>
      <c r="M1344" s="128"/>
      <c r="N1344" s="128"/>
      <c r="O1344" s="128"/>
      <c r="P1344" s="128"/>
      <c r="Q1344" s="128"/>
      <c r="R1344" s="128"/>
      <c r="S1344" s="128"/>
      <c r="T1344" s="128"/>
      <c r="U1344" s="128"/>
      <c r="V1344" s="128"/>
      <c r="W1344" s="128"/>
      <c r="X1344" s="128"/>
      <c r="Y1344" s="128"/>
      <c r="Z1344" s="128"/>
      <c r="AA1344" s="128"/>
      <c r="AB1344" s="128"/>
      <c r="AC1344" s="128"/>
    </row>
    <row r="1345" spans="1:29" x14ac:dyDescent="0.3">
      <c r="A1345" s="128"/>
      <c r="H1345" s="128"/>
      <c r="I1345" s="128"/>
      <c r="J1345" s="128"/>
      <c r="K1345" s="128"/>
      <c r="L1345" s="128"/>
      <c r="M1345" s="128"/>
      <c r="N1345" s="128"/>
      <c r="O1345" s="128"/>
      <c r="P1345" s="128"/>
      <c r="Q1345" s="128"/>
      <c r="R1345" s="128"/>
      <c r="S1345" s="128"/>
      <c r="T1345" s="128"/>
      <c r="U1345" s="128"/>
      <c r="V1345" s="128"/>
      <c r="W1345" s="128"/>
      <c r="X1345" s="128"/>
      <c r="Y1345" s="128"/>
      <c r="Z1345" s="128"/>
      <c r="AA1345" s="128"/>
      <c r="AB1345" s="128"/>
      <c r="AC1345" s="128"/>
    </row>
    <row r="1346" spans="1:29" x14ac:dyDescent="0.3">
      <c r="A1346" s="128"/>
      <c r="H1346" s="128"/>
      <c r="I1346" s="128"/>
      <c r="J1346" s="128"/>
      <c r="K1346" s="128"/>
      <c r="L1346" s="128"/>
      <c r="M1346" s="128"/>
      <c r="N1346" s="128"/>
      <c r="O1346" s="128"/>
      <c r="P1346" s="128"/>
      <c r="Q1346" s="128"/>
      <c r="R1346" s="128"/>
      <c r="S1346" s="128"/>
      <c r="T1346" s="128"/>
      <c r="U1346" s="128"/>
      <c r="V1346" s="128"/>
      <c r="W1346" s="128"/>
      <c r="X1346" s="128"/>
      <c r="Y1346" s="128"/>
      <c r="Z1346" s="128"/>
      <c r="AA1346" s="128"/>
      <c r="AB1346" s="128"/>
      <c r="AC1346" s="128"/>
    </row>
    <row r="1347" spans="1:29" x14ac:dyDescent="0.3">
      <c r="A1347" s="128"/>
      <c r="H1347" s="128"/>
      <c r="I1347" s="128"/>
      <c r="J1347" s="128"/>
      <c r="K1347" s="128"/>
      <c r="L1347" s="128"/>
      <c r="M1347" s="128"/>
      <c r="N1347" s="128"/>
      <c r="O1347" s="128"/>
      <c r="P1347" s="128"/>
      <c r="Q1347" s="128"/>
      <c r="R1347" s="128"/>
      <c r="S1347" s="128"/>
      <c r="T1347" s="128"/>
      <c r="U1347" s="128"/>
      <c r="V1347" s="128"/>
      <c r="W1347" s="128"/>
      <c r="X1347" s="128"/>
      <c r="Y1347" s="128"/>
      <c r="Z1347" s="128"/>
      <c r="AA1347" s="128"/>
      <c r="AB1347" s="128"/>
      <c r="AC1347" s="128"/>
    </row>
    <row r="1348" spans="1:29" x14ac:dyDescent="0.3">
      <c r="A1348" s="128"/>
      <c r="H1348" s="128"/>
      <c r="I1348" s="128"/>
      <c r="J1348" s="128"/>
      <c r="K1348" s="128"/>
      <c r="L1348" s="128"/>
      <c r="M1348" s="128"/>
      <c r="N1348" s="128"/>
      <c r="O1348" s="128"/>
      <c r="P1348" s="128"/>
      <c r="Q1348" s="128"/>
      <c r="R1348" s="128"/>
      <c r="S1348" s="128"/>
      <c r="T1348" s="128"/>
      <c r="U1348" s="128"/>
      <c r="V1348" s="128"/>
      <c r="W1348" s="128"/>
      <c r="X1348" s="128"/>
      <c r="Y1348" s="128"/>
      <c r="Z1348" s="128"/>
      <c r="AA1348" s="128"/>
      <c r="AB1348" s="128"/>
      <c r="AC1348" s="128"/>
    </row>
    <row r="1349" spans="1:29" x14ac:dyDescent="0.3">
      <c r="A1349" s="128"/>
      <c r="H1349" s="128"/>
      <c r="I1349" s="128"/>
      <c r="J1349" s="128"/>
      <c r="K1349" s="128"/>
      <c r="L1349" s="128"/>
      <c r="M1349" s="128"/>
      <c r="N1349" s="128"/>
      <c r="O1349" s="128"/>
      <c r="P1349" s="128"/>
      <c r="Q1349" s="128"/>
      <c r="R1349" s="128"/>
      <c r="S1349" s="128"/>
      <c r="T1349" s="128"/>
      <c r="U1349" s="128"/>
      <c r="V1349" s="128"/>
      <c r="W1349" s="128"/>
      <c r="X1349" s="128"/>
      <c r="Y1349" s="128"/>
      <c r="Z1349" s="128"/>
      <c r="AA1349" s="128"/>
      <c r="AB1349" s="128"/>
      <c r="AC1349" s="128"/>
    </row>
    <row r="1350" spans="1:29" x14ac:dyDescent="0.3">
      <c r="A1350" s="128"/>
      <c r="H1350" s="128"/>
      <c r="I1350" s="128"/>
      <c r="J1350" s="128"/>
      <c r="K1350" s="128"/>
      <c r="L1350" s="128"/>
      <c r="M1350" s="128"/>
      <c r="N1350" s="128"/>
      <c r="O1350" s="128"/>
      <c r="P1350" s="128"/>
      <c r="Q1350" s="128"/>
      <c r="R1350" s="128"/>
      <c r="S1350" s="128"/>
      <c r="T1350" s="128"/>
      <c r="U1350" s="128"/>
      <c r="V1350" s="128"/>
      <c r="W1350" s="128"/>
      <c r="X1350" s="128"/>
      <c r="Y1350" s="128"/>
      <c r="Z1350" s="128"/>
      <c r="AA1350" s="128"/>
      <c r="AB1350" s="128"/>
      <c r="AC1350" s="128"/>
    </row>
    <row r="1351" spans="1:29" x14ac:dyDescent="0.3">
      <c r="A1351" s="128"/>
      <c r="H1351" s="128"/>
      <c r="I1351" s="128"/>
      <c r="J1351" s="128"/>
      <c r="K1351" s="128"/>
      <c r="L1351" s="128"/>
      <c r="M1351" s="128"/>
      <c r="N1351" s="128"/>
      <c r="O1351" s="128"/>
      <c r="P1351" s="128"/>
      <c r="Q1351" s="128"/>
      <c r="R1351" s="128"/>
      <c r="S1351" s="128"/>
      <c r="T1351" s="128"/>
      <c r="U1351" s="128"/>
      <c r="V1351" s="128"/>
      <c r="W1351" s="128"/>
      <c r="X1351" s="128"/>
      <c r="Y1351" s="128"/>
      <c r="Z1351" s="128"/>
      <c r="AA1351" s="128"/>
      <c r="AB1351" s="128"/>
      <c r="AC1351" s="128"/>
    </row>
    <row r="1352" spans="1:29" x14ac:dyDescent="0.3">
      <c r="A1352" s="128"/>
      <c r="H1352" s="128"/>
      <c r="I1352" s="128"/>
      <c r="J1352" s="128"/>
      <c r="K1352" s="128"/>
      <c r="L1352" s="128"/>
      <c r="M1352" s="128"/>
      <c r="N1352" s="128"/>
      <c r="O1352" s="128"/>
      <c r="P1352" s="128"/>
      <c r="Q1352" s="128"/>
      <c r="R1352" s="128"/>
      <c r="S1352" s="128"/>
      <c r="T1352" s="128"/>
      <c r="U1352" s="128"/>
      <c r="V1352" s="128"/>
      <c r="W1352" s="128"/>
      <c r="X1352" s="128"/>
      <c r="Y1352" s="128"/>
      <c r="Z1352" s="128"/>
      <c r="AA1352" s="128"/>
      <c r="AB1352" s="128"/>
      <c r="AC1352" s="128"/>
    </row>
    <row r="1353" spans="1:29" x14ac:dyDescent="0.3">
      <c r="A1353" s="128"/>
      <c r="H1353" s="128"/>
      <c r="I1353" s="128"/>
      <c r="J1353" s="128"/>
      <c r="K1353" s="128"/>
      <c r="L1353" s="128"/>
      <c r="M1353" s="128"/>
      <c r="N1353" s="128"/>
      <c r="O1353" s="128"/>
      <c r="P1353" s="128"/>
      <c r="Q1353" s="128"/>
      <c r="R1353" s="128"/>
      <c r="S1353" s="128"/>
      <c r="T1353" s="128"/>
      <c r="U1353" s="128"/>
      <c r="V1353" s="128"/>
      <c r="W1353" s="128"/>
      <c r="X1353" s="128"/>
      <c r="Y1353" s="128"/>
      <c r="Z1353" s="128"/>
      <c r="AA1353" s="128"/>
      <c r="AB1353" s="128"/>
      <c r="AC1353" s="128"/>
    </row>
    <row r="1354" spans="1:29" x14ac:dyDescent="0.3">
      <c r="A1354" s="128"/>
      <c r="H1354" s="128"/>
      <c r="I1354" s="128"/>
      <c r="J1354" s="128"/>
      <c r="K1354" s="128"/>
      <c r="L1354" s="128"/>
      <c r="M1354" s="128"/>
      <c r="N1354" s="128"/>
      <c r="O1354" s="128"/>
      <c r="P1354" s="128"/>
      <c r="Q1354" s="128"/>
      <c r="R1354" s="128"/>
      <c r="S1354" s="128"/>
      <c r="T1354" s="128"/>
      <c r="U1354" s="128"/>
      <c r="V1354" s="128"/>
      <c r="W1354" s="128"/>
      <c r="X1354" s="128"/>
      <c r="Y1354" s="128"/>
      <c r="Z1354" s="128"/>
      <c r="AA1354" s="128"/>
      <c r="AB1354" s="128"/>
      <c r="AC1354" s="128"/>
    </row>
    <row r="1355" spans="1:29" x14ac:dyDescent="0.3">
      <c r="A1355" s="128"/>
      <c r="H1355" s="128"/>
      <c r="I1355" s="128"/>
      <c r="J1355" s="128"/>
      <c r="K1355" s="128"/>
      <c r="L1355" s="128"/>
      <c r="M1355" s="128"/>
      <c r="N1355" s="128"/>
      <c r="O1355" s="128"/>
      <c r="P1355" s="128"/>
      <c r="Q1355" s="128"/>
      <c r="R1355" s="128"/>
      <c r="S1355" s="128"/>
      <c r="T1355" s="128"/>
      <c r="U1355" s="128"/>
      <c r="V1355" s="128"/>
      <c r="W1355" s="128"/>
      <c r="X1355" s="128"/>
      <c r="Y1355" s="128"/>
      <c r="Z1355" s="128"/>
      <c r="AA1355" s="128"/>
      <c r="AB1355" s="128"/>
      <c r="AC1355" s="128"/>
    </row>
    <row r="1356" spans="1:29" x14ac:dyDescent="0.3">
      <c r="A1356" s="128"/>
      <c r="H1356" s="128"/>
      <c r="I1356" s="128"/>
      <c r="J1356" s="128"/>
      <c r="K1356" s="128"/>
      <c r="L1356" s="128"/>
      <c r="M1356" s="128"/>
      <c r="N1356" s="128"/>
      <c r="O1356" s="128"/>
      <c r="P1356" s="128"/>
      <c r="Q1356" s="128"/>
      <c r="R1356" s="128"/>
      <c r="S1356" s="128"/>
      <c r="T1356" s="128"/>
      <c r="U1356" s="128"/>
      <c r="V1356" s="128"/>
      <c r="W1356" s="128"/>
      <c r="X1356" s="128"/>
      <c r="Y1356" s="128"/>
      <c r="Z1356" s="128"/>
      <c r="AA1356" s="128"/>
      <c r="AB1356" s="128"/>
      <c r="AC1356" s="128"/>
    </row>
    <row r="1357" spans="1:29" x14ac:dyDescent="0.3">
      <c r="A1357" s="128"/>
      <c r="H1357" s="128"/>
      <c r="I1357" s="128"/>
      <c r="J1357" s="128"/>
      <c r="K1357" s="128"/>
      <c r="L1357" s="128"/>
      <c r="M1357" s="128"/>
      <c r="N1357" s="128"/>
      <c r="O1357" s="128"/>
      <c r="P1357" s="128"/>
      <c r="Q1357" s="128"/>
      <c r="R1357" s="128"/>
      <c r="S1357" s="128"/>
      <c r="T1357" s="128"/>
      <c r="U1357" s="128"/>
      <c r="V1357" s="128"/>
      <c r="W1357" s="128"/>
      <c r="X1357" s="128"/>
      <c r="Y1357" s="128"/>
      <c r="Z1357" s="128"/>
      <c r="AA1357" s="128"/>
      <c r="AB1357" s="128"/>
      <c r="AC1357" s="128"/>
    </row>
    <row r="1358" spans="1:29" x14ac:dyDescent="0.3">
      <c r="A1358" s="128"/>
      <c r="H1358" s="128"/>
      <c r="I1358" s="128"/>
      <c r="J1358" s="128"/>
      <c r="K1358" s="128"/>
      <c r="L1358" s="128"/>
      <c r="M1358" s="128"/>
      <c r="N1358" s="128"/>
      <c r="O1358" s="128"/>
      <c r="P1358" s="128"/>
      <c r="Q1358" s="128"/>
      <c r="R1358" s="128"/>
      <c r="S1358" s="128"/>
      <c r="T1358" s="128"/>
      <c r="U1358" s="128"/>
      <c r="V1358" s="128"/>
      <c r="W1358" s="128"/>
      <c r="X1358" s="128"/>
      <c r="Y1358" s="128"/>
      <c r="Z1358" s="128"/>
      <c r="AA1358" s="128"/>
      <c r="AB1358" s="128"/>
      <c r="AC1358" s="128"/>
    </row>
    <row r="1359" spans="1:29" x14ac:dyDescent="0.3">
      <c r="A1359" s="128"/>
      <c r="H1359" s="128"/>
      <c r="I1359" s="128"/>
      <c r="J1359" s="128"/>
      <c r="K1359" s="128"/>
      <c r="L1359" s="128"/>
      <c r="M1359" s="128"/>
      <c r="N1359" s="128"/>
      <c r="O1359" s="128"/>
      <c r="P1359" s="128"/>
      <c r="Q1359" s="128"/>
      <c r="R1359" s="128"/>
      <c r="S1359" s="128"/>
      <c r="T1359" s="128"/>
      <c r="U1359" s="128"/>
      <c r="V1359" s="128"/>
      <c r="W1359" s="128"/>
      <c r="X1359" s="128"/>
      <c r="Y1359" s="128"/>
      <c r="Z1359" s="128"/>
      <c r="AA1359" s="128"/>
      <c r="AB1359" s="128"/>
      <c r="AC1359" s="128"/>
    </row>
    <row r="1360" spans="1:29" x14ac:dyDescent="0.3">
      <c r="A1360" s="128"/>
      <c r="H1360" s="128"/>
      <c r="I1360" s="128"/>
      <c r="J1360" s="128"/>
      <c r="K1360" s="128"/>
      <c r="L1360" s="128"/>
      <c r="M1360" s="128"/>
      <c r="N1360" s="128"/>
      <c r="O1360" s="128"/>
      <c r="P1360" s="128"/>
      <c r="Q1360" s="128"/>
      <c r="R1360" s="128"/>
      <c r="S1360" s="128"/>
      <c r="T1360" s="128"/>
      <c r="U1360" s="128"/>
      <c r="V1360" s="128"/>
      <c r="W1360" s="128"/>
      <c r="X1360" s="128"/>
      <c r="Y1360" s="128"/>
      <c r="Z1360" s="128"/>
      <c r="AA1360" s="128"/>
      <c r="AB1360" s="128"/>
      <c r="AC1360" s="128"/>
    </row>
    <row r="1361" spans="1:29" x14ac:dyDescent="0.3">
      <c r="A1361" s="128"/>
      <c r="H1361" s="128"/>
      <c r="I1361" s="128"/>
      <c r="J1361" s="128"/>
      <c r="K1361" s="128"/>
      <c r="L1361" s="128"/>
      <c r="M1361" s="128"/>
      <c r="N1361" s="128"/>
      <c r="O1361" s="128"/>
      <c r="P1361" s="128"/>
      <c r="Q1361" s="128"/>
      <c r="R1361" s="128"/>
      <c r="S1361" s="128"/>
      <c r="T1361" s="128"/>
      <c r="U1361" s="128"/>
      <c r="V1361" s="128"/>
      <c r="W1361" s="128"/>
      <c r="X1361" s="128"/>
      <c r="Y1361" s="128"/>
      <c r="Z1361" s="128"/>
      <c r="AA1361" s="128"/>
      <c r="AB1361" s="128"/>
      <c r="AC1361" s="128"/>
    </row>
    <row r="1362" spans="1:29" x14ac:dyDescent="0.3">
      <c r="A1362" s="128"/>
      <c r="H1362" s="128"/>
      <c r="I1362" s="128"/>
      <c r="J1362" s="128"/>
      <c r="K1362" s="128"/>
      <c r="L1362" s="128"/>
      <c r="M1362" s="128"/>
      <c r="N1362" s="128"/>
      <c r="O1362" s="128"/>
      <c r="P1362" s="128"/>
      <c r="Q1362" s="128"/>
      <c r="R1362" s="128"/>
      <c r="S1362" s="128"/>
      <c r="T1362" s="128"/>
      <c r="U1362" s="128"/>
      <c r="V1362" s="128"/>
      <c r="W1362" s="128"/>
      <c r="X1362" s="128"/>
      <c r="Y1362" s="128"/>
      <c r="Z1362" s="128"/>
      <c r="AA1362" s="128"/>
      <c r="AB1362" s="128"/>
      <c r="AC1362" s="128"/>
    </row>
    <row r="1363" spans="1:29" x14ac:dyDescent="0.3">
      <c r="A1363" s="128"/>
      <c r="H1363" s="128"/>
      <c r="I1363" s="128"/>
      <c r="J1363" s="128"/>
      <c r="K1363" s="128"/>
      <c r="L1363" s="128"/>
      <c r="M1363" s="128"/>
      <c r="N1363" s="128"/>
      <c r="O1363" s="128"/>
      <c r="P1363" s="128"/>
      <c r="Q1363" s="128"/>
      <c r="R1363" s="128"/>
      <c r="S1363" s="128"/>
      <c r="T1363" s="128"/>
      <c r="U1363" s="128"/>
      <c r="V1363" s="128"/>
      <c r="W1363" s="128"/>
      <c r="X1363" s="128"/>
      <c r="Y1363" s="128"/>
      <c r="Z1363" s="128"/>
      <c r="AA1363" s="128"/>
      <c r="AB1363" s="128"/>
      <c r="AC1363" s="128"/>
    </row>
    <row r="1364" spans="1:29" x14ac:dyDescent="0.3">
      <c r="A1364" s="128"/>
      <c r="H1364" s="128"/>
      <c r="I1364" s="128"/>
      <c r="J1364" s="128"/>
      <c r="K1364" s="128"/>
      <c r="L1364" s="128"/>
      <c r="M1364" s="128"/>
      <c r="N1364" s="128"/>
      <c r="O1364" s="128"/>
      <c r="P1364" s="128"/>
      <c r="Q1364" s="128"/>
      <c r="R1364" s="128"/>
      <c r="S1364" s="128"/>
      <c r="T1364" s="128"/>
      <c r="U1364" s="128"/>
      <c r="V1364" s="128"/>
      <c r="W1364" s="128"/>
      <c r="X1364" s="128"/>
      <c r="Y1364" s="128"/>
      <c r="Z1364" s="128"/>
      <c r="AA1364" s="128"/>
      <c r="AB1364" s="128"/>
      <c r="AC1364" s="128"/>
    </row>
    <row r="1365" spans="1:29" x14ac:dyDescent="0.3">
      <c r="A1365" s="128"/>
      <c r="H1365" s="128"/>
      <c r="I1365" s="128"/>
      <c r="J1365" s="128"/>
      <c r="K1365" s="128"/>
      <c r="L1365" s="128"/>
      <c r="M1365" s="128"/>
      <c r="N1365" s="128"/>
      <c r="O1365" s="128"/>
      <c r="P1365" s="128"/>
      <c r="Q1365" s="128"/>
      <c r="R1365" s="128"/>
      <c r="S1365" s="128"/>
      <c r="T1365" s="128"/>
      <c r="U1365" s="128"/>
      <c r="V1365" s="128"/>
      <c r="W1365" s="128"/>
      <c r="X1365" s="128"/>
      <c r="Y1365" s="128"/>
      <c r="Z1365" s="128"/>
      <c r="AA1365" s="128"/>
      <c r="AB1365" s="128"/>
      <c r="AC1365" s="128"/>
    </row>
    <row r="1366" spans="1:29" x14ac:dyDescent="0.3">
      <c r="A1366" s="128"/>
      <c r="H1366" s="128"/>
      <c r="I1366" s="128"/>
      <c r="J1366" s="128"/>
      <c r="K1366" s="128"/>
      <c r="L1366" s="128"/>
      <c r="M1366" s="128"/>
      <c r="N1366" s="128"/>
      <c r="O1366" s="128"/>
      <c r="P1366" s="128"/>
      <c r="Q1366" s="128"/>
      <c r="R1366" s="128"/>
      <c r="S1366" s="128"/>
      <c r="T1366" s="128"/>
      <c r="U1366" s="128"/>
      <c r="V1366" s="128"/>
      <c r="W1366" s="128"/>
      <c r="X1366" s="128"/>
      <c r="Y1366" s="128"/>
      <c r="Z1366" s="128"/>
      <c r="AA1366" s="128"/>
      <c r="AB1366" s="128"/>
      <c r="AC1366" s="128"/>
    </row>
    <row r="1367" spans="1:29" x14ac:dyDescent="0.3">
      <c r="A1367" s="128"/>
      <c r="H1367" s="128"/>
      <c r="I1367" s="128"/>
      <c r="J1367" s="128"/>
      <c r="K1367" s="128"/>
      <c r="L1367" s="128"/>
      <c r="M1367" s="128"/>
      <c r="N1367" s="128"/>
      <c r="O1367" s="128"/>
      <c r="P1367" s="128"/>
      <c r="Q1367" s="128"/>
      <c r="R1367" s="128"/>
      <c r="S1367" s="128"/>
      <c r="T1367" s="128"/>
      <c r="U1367" s="128"/>
      <c r="V1367" s="128"/>
      <c r="W1367" s="128"/>
      <c r="X1367" s="128"/>
      <c r="Y1367" s="128"/>
      <c r="Z1367" s="128"/>
      <c r="AA1367" s="128"/>
      <c r="AB1367" s="128"/>
      <c r="AC1367" s="128"/>
    </row>
    <row r="1368" spans="1:29" x14ac:dyDescent="0.3">
      <c r="A1368" s="128"/>
      <c r="H1368" s="128"/>
      <c r="I1368" s="128"/>
      <c r="J1368" s="128"/>
      <c r="K1368" s="128"/>
      <c r="L1368" s="128"/>
      <c r="M1368" s="128"/>
      <c r="N1368" s="128"/>
      <c r="O1368" s="128"/>
      <c r="P1368" s="128"/>
      <c r="Q1368" s="128"/>
      <c r="R1368" s="128"/>
      <c r="S1368" s="128"/>
      <c r="T1368" s="128"/>
      <c r="U1368" s="128"/>
      <c r="V1368" s="128"/>
      <c r="W1368" s="128"/>
      <c r="X1368" s="128"/>
      <c r="Y1368" s="128"/>
      <c r="Z1368" s="128"/>
      <c r="AA1368" s="128"/>
      <c r="AB1368" s="128"/>
      <c r="AC1368" s="128"/>
    </row>
    <row r="1369" spans="1:29" x14ac:dyDescent="0.3">
      <c r="A1369" s="128"/>
      <c r="H1369" s="128"/>
      <c r="I1369" s="128"/>
      <c r="J1369" s="128"/>
      <c r="K1369" s="128"/>
      <c r="L1369" s="128"/>
      <c r="M1369" s="128"/>
      <c r="N1369" s="128"/>
      <c r="O1369" s="128"/>
      <c r="P1369" s="128"/>
      <c r="Q1369" s="128"/>
      <c r="R1369" s="128"/>
      <c r="S1369" s="128"/>
      <c r="T1369" s="128"/>
      <c r="U1369" s="128"/>
      <c r="V1369" s="128"/>
      <c r="W1369" s="128"/>
      <c r="X1369" s="128"/>
      <c r="Y1369" s="128"/>
      <c r="Z1369" s="128"/>
      <c r="AA1369" s="128"/>
      <c r="AB1369" s="128"/>
      <c r="AC1369" s="128"/>
    </row>
    <row r="1370" spans="1:29" x14ac:dyDescent="0.3">
      <c r="A1370" s="128"/>
      <c r="H1370" s="128"/>
      <c r="I1370" s="128"/>
      <c r="J1370" s="128"/>
      <c r="K1370" s="128"/>
      <c r="L1370" s="128"/>
      <c r="M1370" s="128"/>
      <c r="N1370" s="128"/>
      <c r="O1370" s="128"/>
      <c r="P1370" s="128"/>
      <c r="Q1370" s="128"/>
      <c r="R1370" s="128"/>
      <c r="S1370" s="128"/>
      <c r="T1370" s="128"/>
      <c r="U1370" s="128"/>
      <c r="V1370" s="128"/>
      <c r="W1370" s="128"/>
      <c r="X1370" s="128"/>
      <c r="Y1370" s="128"/>
      <c r="Z1370" s="128"/>
      <c r="AA1370" s="128"/>
      <c r="AB1370" s="128"/>
      <c r="AC1370" s="128"/>
    </row>
    <row r="1371" spans="1:29" x14ac:dyDescent="0.3">
      <c r="A1371" s="128"/>
      <c r="H1371" s="128"/>
      <c r="I1371" s="128"/>
      <c r="J1371" s="128"/>
      <c r="K1371" s="128"/>
      <c r="L1371" s="128"/>
      <c r="M1371" s="128"/>
      <c r="N1371" s="128"/>
      <c r="O1371" s="128"/>
      <c r="P1371" s="128"/>
      <c r="Q1371" s="128"/>
      <c r="R1371" s="128"/>
      <c r="S1371" s="128"/>
      <c r="T1371" s="128"/>
      <c r="U1371" s="128"/>
      <c r="V1371" s="128"/>
      <c r="W1371" s="128"/>
      <c r="X1371" s="128"/>
      <c r="Y1371" s="128"/>
      <c r="Z1371" s="128"/>
      <c r="AA1371" s="128"/>
      <c r="AB1371" s="128"/>
      <c r="AC1371" s="128"/>
    </row>
    <row r="1372" spans="1:29" x14ac:dyDescent="0.3">
      <c r="A1372" s="128"/>
      <c r="H1372" s="128"/>
      <c r="I1372" s="128"/>
      <c r="J1372" s="128"/>
      <c r="K1372" s="128"/>
      <c r="L1372" s="128"/>
      <c r="M1372" s="128"/>
      <c r="N1372" s="128"/>
      <c r="O1372" s="128"/>
      <c r="P1372" s="128"/>
      <c r="Q1372" s="128"/>
      <c r="R1372" s="128"/>
      <c r="S1372" s="128"/>
      <c r="T1372" s="128"/>
      <c r="U1372" s="128"/>
      <c r="V1372" s="128"/>
      <c r="W1372" s="128"/>
      <c r="X1372" s="128"/>
      <c r="Y1372" s="128"/>
      <c r="Z1372" s="128"/>
      <c r="AA1372" s="128"/>
      <c r="AB1372" s="128"/>
      <c r="AC1372" s="128"/>
    </row>
    <row r="1373" spans="1:29" x14ac:dyDescent="0.3">
      <c r="A1373" s="128"/>
      <c r="H1373" s="128"/>
      <c r="I1373" s="128"/>
      <c r="J1373" s="128"/>
      <c r="K1373" s="128"/>
      <c r="L1373" s="128"/>
      <c r="M1373" s="128"/>
      <c r="N1373" s="128"/>
      <c r="O1373" s="128"/>
      <c r="P1373" s="128"/>
      <c r="Q1373" s="128"/>
      <c r="R1373" s="128"/>
      <c r="S1373" s="128"/>
      <c r="T1373" s="128"/>
      <c r="U1373" s="128"/>
      <c r="V1373" s="128"/>
      <c r="W1373" s="128"/>
      <c r="X1373" s="128"/>
      <c r="Y1373" s="128"/>
      <c r="Z1373" s="128"/>
      <c r="AA1373" s="128"/>
      <c r="AB1373" s="128"/>
      <c r="AC1373" s="128"/>
    </row>
    <row r="1374" spans="1:29" x14ac:dyDescent="0.3">
      <c r="A1374" s="128"/>
      <c r="H1374" s="128"/>
      <c r="I1374" s="128"/>
      <c r="J1374" s="128"/>
      <c r="K1374" s="128"/>
      <c r="L1374" s="128"/>
      <c r="M1374" s="128"/>
      <c r="N1374" s="128"/>
      <c r="O1374" s="128"/>
      <c r="P1374" s="128"/>
      <c r="Q1374" s="128"/>
      <c r="R1374" s="128"/>
      <c r="S1374" s="128"/>
      <c r="T1374" s="128"/>
      <c r="U1374" s="128"/>
      <c r="V1374" s="128"/>
      <c r="W1374" s="128"/>
      <c r="X1374" s="128"/>
      <c r="Y1374" s="128"/>
      <c r="Z1374" s="128"/>
      <c r="AA1374" s="128"/>
      <c r="AB1374" s="128"/>
      <c r="AC1374" s="128"/>
    </row>
    <row r="1375" spans="1:29" x14ac:dyDescent="0.3">
      <c r="A1375" s="128"/>
      <c r="H1375" s="128"/>
      <c r="I1375" s="128"/>
      <c r="J1375" s="128"/>
      <c r="K1375" s="128"/>
      <c r="L1375" s="128"/>
      <c r="M1375" s="128"/>
      <c r="N1375" s="128"/>
      <c r="O1375" s="128"/>
      <c r="P1375" s="128"/>
      <c r="Q1375" s="128"/>
      <c r="R1375" s="128"/>
      <c r="S1375" s="128"/>
      <c r="T1375" s="128"/>
      <c r="U1375" s="128"/>
      <c r="V1375" s="128"/>
      <c r="W1375" s="128"/>
      <c r="X1375" s="128"/>
      <c r="Y1375" s="128"/>
      <c r="Z1375" s="128"/>
      <c r="AA1375" s="128"/>
      <c r="AB1375" s="128"/>
      <c r="AC1375" s="128"/>
    </row>
    <row r="1376" spans="1:29" x14ac:dyDescent="0.3">
      <c r="A1376" s="128"/>
      <c r="H1376" s="128"/>
      <c r="I1376" s="128"/>
      <c r="J1376" s="128"/>
      <c r="K1376" s="128"/>
      <c r="L1376" s="128"/>
      <c r="M1376" s="128"/>
      <c r="N1376" s="128"/>
      <c r="O1376" s="128"/>
      <c r="P1376" s="128"/>
      <c r="Q1376" s="128"/>
      <c r="R1376" s="128"/>
      <c r="S1376" s="128"/>
      <c r="T1376" s="128"/>
      <c r="U1376" s="128"/>
      <c r="V1376" s="128"/>
      <c r="W1376" s="128"/>
      <c r="X1376" s="128"/>
      <c r="Y1376" s="128"/>
      <c r="Z1376" s="128"/>
      <c r="AA1376" s="128"/>
      <c r="AB1376" s="128"/>
      <c r="AC1376" s="128"/>
    </row>
    <row r="1377" spans="1:29" x14ac:dyDescent="0.3">
      <c r="A1377" s="128"/>
      <c r="H1377" s="128"/>
      <c r="I1377" s="128"/>
      <c r="J1377" s="128"/>
      <c r="K1377" s="128"/>
      <c r="L1377" s="128"/>
      <c r="M1377" s="128"/>
      <c r="N1377" s="128"/>
      <c r="O1377" s="128"/>
      <c r="P1377" s="128"/>
      <c r="Q1377" s="128"/>
      <c r="R1377" s="128"/>
      <c r="S1377" s="128"/>
      <c r="T1377" s="128"/>
      <c r="U1377" s="128"/>
      <c r="V1377" s="128"/>
      <c r="W1377" s="128"/>
      <c r="X1377" s="128"/>
      <c r="Y1377" s="128"/>
      <c r="Z1377" s="128"/>
      <c r="AA1377" s="128"/>
      <c r="AB1377" s="128"/>
      <c r="AC1377" s="128"/>
    </row>
    <row r="1378" spans="1:29" x14ac:dyDescent="0.3">
      <c r="A1378" s="128"/>
      <c r="H1378" s="128"/>
      <c r="I1378" s="128"/>
      <c r="J1378" s="128"/>
      <c r="K1378" s="128"/>
      <c r="L1378" s="128"/>
      <c r="M1378" s="128"/>
      <c r="N1378" s="128"/>
      <c r="O1378" s="128"/>
      <c r="P1378" s="128"/>
      <c r="Q1378" s="128"/>
      <c r="R1378" s="128"/>
      <c r="S1378" s="128"/>
      <c r="T1378" s="128"/>
      <c r="U1378" s="128"/>
      <c r="V1378" s="128"/>
      <c r="W1378" s="128"/>
      <c r="X1378" s="128"/>
      <c r="Y1378" s="128"/>
      <c r="Z1378" s="128"/>
      <c r="AA1378" s="128"/>
      <c r="AB1378" s="128"/>
      <c r="AC1378" s="128"/>
    </row>
    <row r="1379" spans="1:29" x14ac:dyDescent="0.3">
      <c r="A1379" s="128"/>
      <c r="H1379" s="128"/>
      <c r="I1379" s="128"/>
      <c r="J1379" s="128"/>
      <c r="K1379" s="128"/>
      <c r="L1379" s="128"/>
      <c r="M1379" s="128"/>
      <c r="N1379" s="128"/>
      <c r="O1379" s="128"/>
      <c r="P1379" s="128"/>
      <c r="Q1379" s="128"/>
      <c r="R1379" s="128"/>
      <c r="S1379" s="128"/>
      <c r="T1379" s="128"/>
      <c r="U1379" s="128"/>
      <c r="V1379" s="128"/>
      <c r="W1379" s="128"/>
      <c r="X1379" s="128"/>
      <c r="Y1379" s="128"/>
      <c r="Z1379" s="128"/>
      <c r="AA1379" s="128"/>
      <c r="AB1379" s="128"/>
      <c r="AC1379" s="128"/>
    </row>
    <row r="1380" spans="1:29" x14ac:dyDescent="0.3">
      <c r="A1380" s="128"/>
      <c r="H1380" s="128"/>
      <c r="I1380" s="128"/>
      <c r="J1380" s="128"/>
      <c r="K1380" s="128"/>
      <c r="L1380" s="128"/>
      <c r="M1380" s="128"/>
      <c r="N1380" s="128"/>
      <c r="O1380" s="128"/>
      <c r="P1380" s="128"/>
      <c r="Q1380" s="128"/>
      <c r="R1380" s="128"/>
      <c r="S1380" s="128"/>
      <c r="T1380" s="128"/>
      <c r="U1380" s="128"/>
      <c r="V1380" s="128"/>
      <c r="W1380" s="128"/>
      <c r="X1380" s="128"/>
      <c r="Y1380" s="128"/>
      <c r="Z1380" s="128"/>
      <c r="AA1380" s="128"/>
      <c r="AB1380" s="128"/>
      <c r="AC1380" s="128"/>
    </row>
    <row r="1381" spans="1:29" x14ac:dyDescent="0.3">
      <c r="A1381" s="128"/>
      <c r="H1381" s="128"/>
      <c r="I1381" s="128"/>
      <c r="J1381" s="128"/>
      <c r="K1381" s="128"/>
      <c r="L1381" s="128"/>
      <c r="M1381" s="128"/>
      <c r="N1381" s="128"/>
      <c r="O1381" s="128"/>
      <c r="P1381" s="128"/>
      <c r="Q1381" s="128"/>
      <c r="R1381" s="128"/>
      <c r="S1381" s="128"/>
      <c r="T1381" s="128"/>
      <c r="U1381" s="128"/>
      <c r="V1381" s="128"/>
      <c r="W1381" s="128"/>
      <c r="X1381" s="128"/>
      <c r="Y1381" s="128"/>
      <c r="Z1381" s="128"/>
      <c r="AA1381" s="128"/>
      <c r="AB1381" s="128"/>
      <c r="AC1381" s="128"/>
    </row>
    <row r="1382" spans="1:29" x14ac:dyDescent="0.3">
      <c r="A1382" s="128"/>
      <c r="H1382" s="128"/>
      <c r="I1382" s="128"/>
      <c r="J1382" s="128"/>
      <c r="K1382" s="128"/>
      <c r="L1382" s="128"/>
      <c r="M1382" s="128"/>
      <c r="N1382" s="128"/>
      <c r="O1382" s="128"/>
      <c r="P1382" s="128"/>
      <c r="Q1382" s="128"/>
      <c r="R1382" s="128"/>
      <c r="S1382" s="128"/>
      <c r="T1382" s="128"/>
      <c r="U1382" s="128"/>
      <c r="V1382" s="128"/>
      <c r="W1382" s="128"/>
      <c r="X1382" s="128"/>
      <c r="Y1382" s="128"/>
      <c r="Z1382" s="128"/>
      <c r="AA1382" s="128"/>
      <c r="AB1382" s="128"/>
      <c r="AC1382" s="128"/>
    </row>
    <row r="1383" spans="1:29" x14ac:dyDescent="0.3">
      <c r="A1383" s="128"/>
      <c r="H1383" s="128"/>
      <c r="I1383" s="128"/>
      <c r="J1383" s="128"/>
      <c r="K1383" s="128"/>
      <c r="L1383" s="128"/>
      <c r="M1383" s="128"/>
      <c r="N1383" s="128"/>
      <c r="O1383" s="128"/>
      <c r="P1383" s="128"/>
      <c r="Q1383" s="128"/>
      <c r="R1383" s="128"/>
      <c r="S1383" s="128"/>
      <c r="T1383" s="128"/>
      <c r="U1383" s="128"/>
      <c r="V1383" s="128"/>
      <c r="W1383" s="128"/>
      <c r="X1383" s="128"/>
      <c r="Y1383" s="128"/>
      <c r="Z1383" s="128"/>
      <c r="AA1383" s="128"/>
      <c r="AB1383" s="128"/>
      <c r="AC1383" s="128"/>
    </row>
    <row r="1384" spans="1:29" x14ac:dyDescent="0.3">
      <c r="A1384" s="128"/>
      <c r="H1384" s="128"/>
      <c r="I1384" s="128"/>
      <c r="J1384" s="128"/>
      <c r="K1384" s="128"/>
      <c r="L1384" s="128"/>
      <c r="M1384" s="128"/>
      <c r="N1384" s="128"/>
      <c r="O1384" s="128"/>
      <c r="P1384" s="128"/>
      <c r="Q1384" s="128"/>
      <c r="R1384" s="128"/>
      <c r="S1384" s="128"/>
      <c r="T1384" s="128"/>
      <c r="U1384" s="128"/>
      <c r="V1384" s="128"/>
      <c r="W1384" s="128"/>
      <c r="X1384" s="128"/>
      <c r="Y1384" s="128"/>
      <c r="Z1384" s="128"/>
      <c r="AA1384" s="128"/>
      <c r="AB1384" s="128"/>
      <c r="AC1384" s="128"/>
    </row>
    <row r="1385" spans="1:29" x14ac:dyDescent="0.3">
      <c r="A1385" s="128"/>
      <c r="H1385" s="128"/>
      <c r="I1385" s="128"/>
      <c r="J1385" s="128"/>
      <c r="K1385" s="128"/>
      <c r="L1385" s="128"/>
      <c r="M1385" s="128"/>
      <c r="N1385" s="128"/>
      <c r="O1385" s="128"/>
      <c r="P1385" s="128"/>
      <c r="Q1385" s="128"/>
      <c r="R1385" s="128"/>
      <c r="S1385" s="128"/>
      <c r="T1385" s="128"/>
      <c r="U1385" s="128"/>
      <c r="V1385" s="128"/>
      <c r="W1385" s="128"/>
      <c r="X1385" s="128"/>
      <c r="Y1385" s="128"/>
      <c r="Z1385" s="128"/>
      <c r="AA1385" s="128"/>
      <c r="AB1385" s="128"/>
      <c r="AC1385" s="128"/>
    </row>
    <row r="1386" spans="1:29" x14ac:dyDescent="0.3">
      <c r="A1386" s="128"/>
      <c r="H1386" s="128"/>
      <c r="I1386" s="128"/>
      <c r="J1386" s="128"/>
      <c r="K1386" s="128"/>
      <c r="L1386" s="128"/>
      <c r="M1386" s="128"/>
      <c r="N1386" s="128"/>
      <c r="O1386" s="128"/>
      <c r="P1386" s="128"/>
      <c r="Q1386" s="128"/>
      <c r="R1386" s="128"/>
      <c r="S1386" s="128"/>
      <c r="T1386" s="128"/>
      <c r="U1386" s="128"/>
      <c r="V1386" s="128"/>
      <c r="W1386" s="128"/>
      <c r="X1386" s="128"/>
      <c r="Y1386" s="128"/>
      <c r="Z1386" s="128"/>
      <c r="AA1386" s="128"/>
      <c r="AB1386" s="128"/>
      <c r="AC1386" s="128"/>
    </row>
    <row r="1387" spans="1:29" x14ac:dyDescent="0.3">
      <c r="A1387" s="128"/>
      <c r="H1387" s="128"/>
      <c r="I1387" s="128"/>
      <c r="J1387" s="128"/>
      <c r="K1387" s="128"/>
      <c r="L1387" s="128"/>
      <c r="M1387" s="128"/>
      <c r="N1387" s="128"/>
      <c r="O1387" s="128"/>
      <c r="P1387" s="128"/>
      <c r="Q1387" s="128"/>
      <c r="R1387" s="128"/>
      <c r="S1387" s="128"/>
      <c r="T1387" s="128"/>
      <c r="U1387" s="128"/>
      <c r="V1387" s="128"/>
      <c r="W1387" s="128"/>
      <c r="X1387" s="128"/>
      <c r="Y1387" s="128"/>
      <c r="Z1387" s="128"/>
      <c r="AA1387" s="128"/>
      <c r="AB1387" s="128"/>
      <c r="AC1387" s="128"/>
    </row>
    <row r="1388" spans="1:29" x14ac:dyDescent="0.3">
      <c r="A1388" s="128"/>
      <c r="H1388" s="128"/>
      <c r="I1388" s="128"/>
      <c r="J1388" s="128"/>
      <c r="K1388" s="128"/>
      <c r="L1388" s="128"/>
      <c r="M1388" s="128"/>
      <c r="N1388" s="128"/>
      <c r="O1388" s="128"/>
      <c r="P1388" s="128"/>
      <c r="Q1388" s="128"/>
      <c r="R1388" s="128"/>
      <c r="S1388" s="128"/>
      <c r="T1388" s="128"/>
      <c r="U1388" s="128"/>
      <c r="V1388" s="128"/>
      <c r="W1388" s="128"/>
      <c r="X1388" s="128"/>
      <c r="Y1388" s="128"/>
      <c r="Z1388" s="128"/>
      <c r="AA1388" s="128"/>
      <c r="AB1388" s="128"/>
      <c r="AC1388" s="128"/>
    </row>
    <row r="1389" spans="1:29" x14ac:dyDescent="0.3">
      <c r="A1389" s="128"/>
      <c r="H1389" s="128"/>
      <c r="I1389" s="128"/>
      <c r="J1389" s="128"/>
      <c r="K1389" s="128"/>
      <c r="L1389" s="128"/>
      <c r="M1389" s="128"/>
      <c r="N1389" s="128"/>
      <c r="O1389" s="128"/>
      <c r="P1389" s="128"/>
      <c r="Q1389" s="128"/>
      <c r="R1389" s="128"/>
      <c r="S1389" s="128"/>
      <c r="T1389" s="128"/>
      <c r="U1389" s="128"/>
      <c r="V1389" s="128"/>
      <c r="W1389" s="128"/>
      <c r="X1389" s="128"/>
      <c r="Y1389" s="128"/>
      <c r="Z1389" s="128"/>
      <c r="AA1389" s="128"/>
      <c r="AB1389" s="128"/>
      <c r="AC1389" s="128"/>
    </row>
    <row r="1390" spans="1:29" x14ac:dyDescent="0.3">
      <c r="A1390" s="128"/>
      <c r="H1390" s="128"/>
      <c r="I1390" s="128"/>
      <c r="J1390" s="128"/>
      <c r="K1390" s="128"/>
      <c r="L1390" s="128"/>
      <c r="M1390" s="128"/>
      <c r="N1390" s="128"/>
      <c r="O1390" s="128"/>
      <c r="P1390" s="128"/>
      <c r="Q1390" s="128"/>
      <c r="R1390" s="128"/>
      <c r="S1390" s="128"/>
      <c r="T1390" s="128"/>
      <c r="U1390" s="128"/>
      <c r="V1390" s="128"/>
      <c r="W1390" s="128"/>
      <c r="X1390" s="128"/>
      <c r="Y1390" s="128"/>
      <c r="Z1390" s="128"/>
      <c r="AA1390" s="128"/>
      <c r="AB1390" s="128"/>
      <c r="AC1390" s="128"/>
    </row>
    <row r="1391" spans="1:29" x14ac:dyDescent="0.3">
      <c r="A1391" s="128"/>
      <c r="H1391" s="128"/>
      <c r="I1391" s="128"/>
      <c r="J1391" s="128"/>
      <c r="K1391" s="128"/>
      <c r="L1391" s="128"/>
      <c r="M1391" s="128"/>
      <c r="N1391" s="128"/>
      <c r="O1391" s="128"/>
      <c r="P1391" s="128"/>
      <c r="Q1391" s="128"/>
      <c r="R1391" s="128"/>
      <c r="S1391" s="128"/>
      <c r="T1391" s="128"/>
      <c r="U1391" s="128"/>
      <c r="V1391" s="128"/>
      <c r="W1391" s="128"/>
      <c r="X1391" s="128"/>
      <c r="Y1391" s="128"/>
      <c r="Z1391" s="128"/>
      <c r="AA1391" s="128"/>
      <c r="AB1391" s="128"/>
      <c r="AC1391" s="128"/>
    </row>
    <row r="1392" spans="1:29" x14ac:dyDescent="0.3">
      <c r="A1392" s="128"/>
      <c r="H1392" s="128"/>
      <c r="I1392" s="128"/>
      <c r="J1392" s="128"/>
      <c r="K1392" s="128"/>
      <c r="L1392" s="128"/>
      <c r="M1392" s="128"/>
      <c r="N1392" s="128"/>
      <c r="O1392" s="128"/>
      <c r="P1392" s="128"/>
      <c r="Q1392" s="128"/>
      <c r="R1392" s="128"/>
      <c r="S1392" s="128"/>
      <c r="T1392" s="128"/>
      <c r="U1392" s="128"/>
      <c r="V1392" s="128"/>
      <c r="W1392" s="128"/>
      <c r="X1392" s="128"/>
      <c r="Y1392" s="128"/>
      <c r="Z1392" s="128"/>
      <c r="AA1392" s="128"/>
      <c r="AB1392" s="128"/>
      <c r="AC1392" s="128"/>
    </row>
    <row r="1393" spans="1:29" x14ac:dyDescent="0.3">
      <c r="A1393" s="128"/>
      <c r="H1393" s="128"/>
      <c r="I1393" s="128"/>
      <c r="J1393" s="128"/>
      <c r="K1393" s="128"/>
      <c r="L1393" s="128"/>
      <c r="M1393" s="128"/>
      <c r="N1393" s="128"/>
      <c r="O1393" s="128"/>
      <c r="P1393" s="128"/>
      <c r="Q1393" s="128"/>
      <c r="R1393" s="128"/>
      <c r="S1393" s="128"/>
      <c r="T1393" s="128"/>
      <c r="U1393" s="128"/>
      <c r="V1393" s="128"/>
      <c r="W1393" s="128"/>
      <c r="X1393" s="128"/>
      <c r="Y1393" s="128"/>
      <c r="Z1393" s="128"/>
      <c r="AA1393" s="128"/>
      <c r="AB1393" s="128"/>
      <c r="AC1393" s="128"/>
    </row>
    <row r="1394" spans="1:29" x14ac:dyDescent="0.3">
      <c r="A1394" s="128"/>
      <c r="H1394" s="128"/>
      <c r="I1394" s="128"/>
      <c r="J1394" s="128"/>
      <c r="K1394" s="128"/>
      <c r="L1394" s="128"/>
      <c r="M1394" s="128"/>
      <c r="N1394" s="128"/>
      <c r="O1394" s="128"/>
      <c r="P1394" s="128"/>
      <c r="Q1394" s="128"/>
      <c r="R1394" s="128"/>
      <c r="S1394" s="128"/>
      <c r="T1394" s="128"/>
      <c r="U1394" s="128"/>
      <c r="V1394" s="128"/>
      <c r="W1394" s="128"/>
      <c r="X1394" s="128"/>
      <c r="Y1394" s="128"/>
      <c r="Z1394" s="128"/>
      <c r="AA1394" s="128"/>
      <c r="AB1394" s="128"/>
      <c r="AC1394" s="128"/>
    </row>
    <row r="1395" spans="1:29" x14ac:dyDescent="0.3">
      <c r="A1395" s="128"/>
      <c r="H1395" s="128"/>
      <c r="I1395" s="128"/>
      <c r="J1395" s="128"/>
      <c r="K1395" s="128"/>
      <c r="L1395" s="128"/>
      <c r="M1395" s="128"/>
      <c r="N1395" s="128"/>
      <c r="O1395" s="128"/>
      <c r="P1395" s="128"/>
      <c r="Q1395" s="128"/>
      <c r="R1395" s="128"/>
      <c r="S1395" s="128"/>
      <c r="T1395" s="128"/>
      <c r="U1395" s="128"/>
      <c r="V1395" s="128"/>
      <c r="W1395" s="128"/>
      <c r="X1395" s="128"/>
      <c r="Y1395" s="128"/>
      <c r="Z1395" s="128"/>
      <c r="AA1395" s="128"/>
      <c r="AB1395" s="128"/>
      <c r="AC1395" s="128"/>
    </row>
    <row r="1396" spans="1:29" x14ac:dyDescent="0.3">
      <c r="A1396" s="128"/>
      <c r="H1396" s="128"/>
      <c r="I1396" s="128"/>
      <c r="J1396" s="128"/>
      <c r="K1396" s="128"/>
      <c r="L1396" s="128"/>
      <c r="M1396" s="128"/>
      <c r="N1396" s="128"/>
      <c r="O1396" s="128"/>
      <c r="P1396" s="128"/>
      <c r="Q1396" s="128"/>
      <c r="R1396" s="128"/>
      <c r="S1396" s="128"/>
      <c r="T1396" s="128"/>
      <c r="U1396" s="128"/>
      <c r="V1396" s="128"/>
      <c r="W1396" s="128"/>
      <c r="X1396" s="128"/>
      <c r="Y1396" s="128"/>
      <c r="Z1396" s="128"/>
      <c r="AA1396" s="128"/>
      <c r="AB1396" s="128"/>
      <c r="AC1396" s="128"/>
    </row>
    <row r="1397" spans="1:29" x14ac:dyDescent="0.3">
      <c r="A1397" s="128"/>
      <c r="H1397" s="128"/>
      <c r="I1397" s="128"/>
      <c r="J1397" s="128"/>
      <c r="K1397" s="128"/>
      <c r="L1397" s="128"/>
      <c r="M1397" s="128"/>
      <c r="N1397" s="128"/>
      <c r="O1397" s="128"/>
      <c r="P1397" s="128"/>
      <c r="Q1397" s="128"/>
      <c r="R1397" s="128"/>
      <c r="S1397" s="128"/>
      <c r="T1397" s="128"/>
      <c r="U1397" s="128"/>
      <c r="V1397" s="128"/>
      <c r="W1397" s="128"/>
      <c r="X1397" s="128"/>
      <c r="Y1397" s="128"/>
      <c r="Z1397" s="128"/>
      <c r="AA1397" s="128"/>
      <c r="AB1397" s="128"/>
      <c r="AC1397" s="128"/>
    </row>
    <row r="1398" spans="1:29" x14ac:dyDescent="0.3">
      <c r="A1398" s="128"/>
      <c r="H1398" s="128"/>
      <c r="I1398" s="128"/>
      <c r="J1398" s="128"/>
      <c r="K1398" s="128"/>
      <c r="L1398" s="128"/>
      <c r="M1398" s="128"/>
      <c r="N1398" s="128"/>
      <c r="O1398" s="128"/>
      <c r="P1398" s="128"/>
      <c r="Q1398" s="128"/>
      <c r="R1398" s="128"/>
      <c r="S1398" s="128"/>
      <c r="T1398" s="128"/>
      <c r="U1398" s="128"/>
      <c r="V1398" s="128"/>
      <c r="W1398" s="128"/>
      <c r="X1398" s="128"/>
      <c r="Y1398" s="128"/>
      <c r="Z1398" s="128"/>
      <c r="AA1398" s="128"/>
      <c r="AB1398" s="128"/>
      <c r="AC1398" s="128"/>
    </row>
    <row r="1399" spans="1:29" x14ac:dyDescent="0.3">
      <c r="A1399" s="128"/>
      <c r="H1399" s="128"/>
      <c r="I1399" s="128"/>
      <c r="J1399" s="128"/>
      <c r="K1399" s="128"/>
      <c r="L1399" s="128"/>
      <c r="M1399" s="128"/>
      <c r="N1399" s="128"/>
      <c r="O1399" s="128"/>
      <c r="P1399" s="128"/>
      <c r="Q1399" s="128"/>
      <c r="R1399" s="128"/>
      <c r="S1399" s="128"/>
      <c r="T1399" s="128"/>
      <c r="U1399" s="128"/>
      <c r="V1399" s="128"/>
      <c r="W1399" s="128"/>
      <c r="X1399" s="128"/>
      <c r="Y1399" s="128"/>
      <c r="Z1399" s="128"/>
      <c r="AA1399" s="128"/>
      <c r="AB1399" s="128"/>
      <c r="AC1399" s="128"/>
    </row>
    <row r="1400" spans="1:29" x14ac:dyDescent="0.3">
      <c r="A1400" s="128"/>
      <c r="H1400" s="128"/>
      <c r="I1400" s="128"/>
      <c r="J1400" s="128"/>
      <c r="K1400" s="128"/>
      <c r="L1400" s="128"/>
      <c r="M1400" s="128"/>
      <c r="N1400" s="128"/>
      <c r="O1400" s="128"/>
      <c r="P1400" s="128"/>
      <c r="Q1400" s="128"/>
      <c r="R1400" s="128"/>
      <c r="S1400" s="128"/>
      <c r="T1400" s="128"/>
      <c r="U1400" s="128"/>
      <c r="V1400" s="128"/>
      <c r="W1400" s="128"/>
      <c r="X1400" s="128"/>
      <c r="Y1400" s="128"/>
      <c r="Z1400" s="128"/>
      <c r="AA1400" s="128"/>
      <c r="AB1400" s="128"/>
      <c r="AC1400" s="128"/>
    </row>
    <row r="1401" spans="1:29" x14ac:dyDescent="0.3">
      <c r="A1401" s="128"/>
      <c r="H1401" s="128"/>
      <c r="I1401" s="128"/>
      <c r="J1401" s="128"/>
      <c r="K1401" s="128"/>
      <c r="L1401" s="128"/>
      <c r="M1401" s="128"/>
      <c r="N1401" s="128"/>
      <c r="O1401" s="128"/>
      <c r="P1401" s="128"/>
      <c r="Q1401" s="128"/>
      <c r="R1401" s="128"/>
      <c r="S1401" s="128"/>
      <c r="T1401" s="128"/>
      <c r="U1401" s="128"/>
      <c r="V1401" s="128"/>
      <c r="W1401" s="128"/>
      <c r="X1401" s="128"/>
      <c r="Y1401" s="128"/>
      <c r="Z1401" s="128"/>
      <c r="AA1401" s="128"/>
      <c r="AB1401" s="128"/>
      <c r="AC1401" s="128"/>
    </row>
    <row r="1402" spans="1:29" x14ac:dyDescent="0.3">
      <c r="A1402" s="128"/>
      <c r="H1402" s="128"/>
      <c r="I1402" s="128"/>
      <c r="J1402" s="128"/>
      <c r="K1402" s="128"/>
      <c r="L1402" s="128"/>
      <c r="M1402" s="128"/>
      <c r="N1402" s="128"/>
      <c r="O1402" s="128"/>
      <c r="P1402" s="128"/>
      <c r="Q1402" s="128"/>
      <c r="R1402" s="128"/>
      <c r="S1402" s="128"/>
      <c r="T1402" s="128"/>
      <c r="U1402" s="128"/>
      <c r="V1402" s="128"/>
      <c r="W1402" s="128"/>
      <c r="X1402" s="128"/>
      <c r="Y1402" s="128"/>
      <c r="Z1402" s="128"/>
      <c r="AA1402" s="128"/>
      <c r="AB1402" s="128"/>
      <c r="AC1402" s="128"/>
    </row>
    <row r="1403" spans="1:29" x14ac:dyDescent="0.3">
      <c r="A1403" s="128"/>
      <c r="H1403" s="128"/>
      <c r="I1403" s="128"/>
      <c r="J1403" s="128"/>
      <c r="K1403" s="128"/>
      <c r="L1403" s="128"/>
      <c r="M1403" s="128"/>
      <c r="N1403" s="128"/>
      <c r="O1403" s="128"/>
      <c r="P1403" s="128"/>
      <c r="Q1403" s="128"/>
      <c r="R1403" s="128"/>
      <c r="S1403" s="128"/>
      <c r="T1403" s="128"/>
      <c r="U1403" s="128"/>
      <c r="V1403" s="128"/>
      <c r="W1403" s="128"/>
      <c r="X1403" s="128"/>
      <c r="Y1403" s="128"/>
      <c r="Z1403" s="128"/>
      <c r="AA1403" s="128"/>
      <c r="AB1403" s="128"/>
      <c r="AC1403" s="128"/>
    </row>
    <row r="1404" spans="1:29" x14ac:dyDescent="0.3">
      <c r="A1404" s="128"/>
      <c r="H1404" s="128"/>
      <c r="I1404" s="128"/>
      <c r="J1404" s="128"/>
      <c r="K1404" s="128"/>
      <c r="L1404" s="128"/>
      <c r="M1404" s="128"/>
      <c r="N1404" s="128"/>
      <c r="O1404" s="128"/>
      <c r="P1404" s="128"/>
      <c r="Q1404" s="128"/>
      <c r="R1404" s="128"/>
      <c r="S1404" s="128"/>
      <c r="T1404" s="128"/>
      <c r="U1404" s="128"/>
      <c r="V1404" s="128"/>
      <c r="W1404" s="128"/>
      <c r="X1404" s="128"/>
      <c r="Y1404" s="128"/>
      <c r="Z1404" s="128"/>
      <c r="AA1404" s="128"/>
      <c r="AB1404" s="128"/>
      <c r="AC1404" s="128"/>
    </row>
    <row r="1405" spans="1:29" x14ac:dyDescent="0.3">
      <c r="A1405" s="128"/>
      <c r="H1405" s="128"/>
      <c r="I1405" s="128"/>
      <c r="J1405" s="128"/>
      <c r="K1405" s="128"/>
      <c r="L1405" s="128"/>
      <c r="M1405" s="128"/>
      <c r="N1405" s="128"/>
      <c r="O1405" s="128"/>
      <c r="P1405" s="128"/>
      <c r="Q1405" s="128"/>
      <c r="R1405" s="128"/>
      <c r="S1405" s="128"/>
      <c r="T1405" s="128"/>
      <c r="U1405" s="128"/>
      <c r="V1405" s="128"/>
      <c r="W1405" s="128"/>
      <c r="X1405" s="128"/>
      <c r="Y1405" s="128"/>
      <c r="Z1405" s="128"/>
      <c r="AA1405" s="128"/>
      <c r="AB1405" s="128"/>
      <c r="AC1405" s="128"/>
    </row>
    <row r="1406" spans="1:29" x14ac:dyDescent="0.3">
      <c r="A1406" s="128"/>
      <c r="H1406" s="128"/>
      <c r="I1406" s="128"/>
      <c r="J1406" s="128"/>
      <c r="K1406" s="128"/>
      <c r="L1406" s="128"/>
      <c r="M1406" s="128"/>
      <c r="N1406" s="128"/>
      <c r="O1406" s="128"/>
      <c r="P1406" s="128"/>
      <c r="Q1406" s="128"/>
      <c r="R1406" s="128"/>
      <c r="S1406" s="128"/>
      <c r="T1406" s="128"/>
      <c r="U1406" s="128"/>
      <c r="V1406" s="128"/>
      <c r="W1406" s="128"/>
      <c r="X1406" s="128"/>
      <c r="Y1406" s="128"/>
      <c r="Z1406" s="128"/>
      <c r="AA1406" s="128"/>
      <c r="AB1406" s="128"/>
      <c r="AC1406" s="128"/>
    </row>
    <row r="1407" spans="1:29" x14ac:dyDescent="0.3">
      <c r="A1407" s="128"/>
      <c r="H1407" s="128"/>
      <c r="I1407" s="128"/>
      <c r="J1407" s="128"/>
      <c r="K1407" s="128"/>
      <c r="L1407" s="128"/>
      <c r="M1407" s="128"/>
      <c r="N1407" s="128"/>
      <c r="O1407" s="128"/>
      <c r="P1407" s="128"/>
      <c r="Q1407" s="128"/>
      <c r="R1407" s="128"/>
      <c r="S1407" s="128"/>
      <c r="T1407" s="128"/>
      <c r="U1407" s="128"/>
      <c r="V1407" s="128"/>
      <c r="W1407" s="128"/>
      <c r="X1407" s="128"/>
      <c r="Y1407" s="128"/>
      <c r="Z1407" s="128"/>
      <c r="AA1407" s="128"/>
      <c r="AB1407" s="128"/>
      <c r="AC1407" s="128"/>
    </row>
    <row r="1408" spans="1:29" x14ac:dyDescent="0.3">
      <c r="A1408" s="128"/>
      <c r="H1408" s="128"/>
      <c r="I1408" s="128"/>
      <c r="J1408" s="128"/>
      <c r="K1408" s="128"/>
      <c r="L1408" s="128"/>
      <c r="M1408" s="128"/>
      <c r="N1408" s="128"/>
      <c r="O1408" s="128"/>
      <c r="P1408" s="128"/>
      <c r="Q1408" s="128"/>
      <c r="R1408" s="128"/>
      <c r="S1408" s="128"/>
      <c r="T1408" s="128"/>
      <c r="U1408" s="128"/>
      <c r="V1408" s="128"/>
      <c r="W1408" s="128"/>
      <c r="X1408" s="128"/>
      <c r="Y1408" s="128"/>
      <c r="Z1408" s="128"/>
      <c r="AA1408" s="128"/>
      <c r="AB1408" s="128"/>
      <c r="AC1408" s="128"/>
    </row>
    <row r="1409" spans="1:29" x14ac:dyDescent="0.3">
      <c r="A1409" s="128"/>
      <c r="H1409" s="128"/>
      <c r="I1409" s="128"/>
      <c r="J1409" s="128"/>
      <c r="K1409" s="128"/>
      <c r="L1409" s="128"/>
      <c r="M1409" s="128"/>
      <c r="N1409" s="128"/>
      <c r="O1409" s="128"/>
      <c r="P1409" s="128"/>
      <c r="Q1409" s="128"/>
      <c r="R1409" s="128"/>
      <c r="S1409" s="128"/>
      <c r="T1409" s="128"/>
      <c r="U1409" s="128"/>
      <c r="V1409" s="128"/>
      <c r="W1409" s="128"/>
      <c r="X1409" s="128"/>
      <c r="Y1409" s="128"/>
      <c r="Z1409" s="128"/>
      <c r="AA1409" s="128"/>
      <c r="AB1409" s="128"/>
      <c r="AC1409" s="128"/>
    </row>
    <row r="1410" spans="1:29" x14ac:dyDescent="0.3">
      <c r="A1410" s="128"/>
      <c r="H1410" s="128"/>
      <c r="I1410" s="128"/>
      <c r="J1410" s="128"/>
      <c r="K1410" s="128"/>
      <c r="L1410" s="128"/>
      <c r="M1410" s="128"/>
      <c r="N1410" s="128"/>
      <c r="O1410" s="128"/>
      <c r="P1410" s="128"/>
      <c r="Q1410" s="128"/>
      <c r="R1410" s="128"/>
      <c r="S1410" s="128"/>
      <c r="T1410" s="128"/>
      <c r="U1410" s="128"/>
      <c r="V1410" s="128"/>
      <c r="W1410" s="128"/>
      <c r="X1410" s="128"/>
      <c r="Y1410" s="128"/>
      <c r="Z1410" s="128"/>
      <c r="AA1410" s="128"/>
      <c r="AB1410" s="128"/>
      <c r="AC1410" s="128"/>
    </row>
    <row r="1411" spans="1:29" x14ac:dyDescent="0.3">
      <c r="A1411" s="128"/>
      <c r="H1411" s="128"/>
      <c r="I1411" s="128"/>
      <c r="J1411" s="128"/>
      <c r="K1411" s="128"/>
      <c r="L1411" s="128"/>
      <c r="M1411" s="128"/>
      <c r="N1411" s="128"/>
      <c r="O1411" s="128"/>
      <c r="P1411" s="128"/>
      <c r="Q1411" s="128"/>
      <c r="R1411" s="128"/>
      <c r="S1411" s="128"/>
      <c r="T1411" s="128"/>
      <c r="U1411" s="128"/>
      <c r="V1411" s="128"/>
      <c r="W1411" s="128"/>
      <c r="X1411" s="128"/>
      <c r="Y1411" s="128"/>
      <c r="Z1411" s="128"/>
      <c r="AA1411" s="128"/>
      <c r="AB1411" s="128"/>
      <c r="AC1411" s="128"/>
    </row>
    <row r="1412" spans="1:29" x14ac:dyDescent="0.3">
      <c r="A1412" s="128"/>
      <c r="H1412" s="128"/>
      <c r="I1412" s="128"/>
      <c r="J1412" s="128"/>
      <c r="K1412" s="128"/>
      <c r="L1412" s="128"/>
      <c r="M1412" s="128"/>
      <c r="N1412" s="128"/>
      <c r="O1412" s="128"/>
      <c r="P1412" s="128"/>
      <c r="Q1412" s="128"/>
      <c r="R1412" s="128"/>
      <c r="S1412" s="128"/>
      <c r="T1412" s="128"/>
      <c r="U1412" s="128"/>
      <c r="V1412" s="128"/>
      <c r="W1412" s="128"/>
      <c r="X1412" s="128"/>
      <c r="Y1412" s="128"/>
      <c r="Z1412" s="128"/>
      <c r="AA1412" s="128"/>
      <c r="AB1412" s="128"/>
      <c r="AC1412" s="128"/>
    </row>
    <row r="1413" spans="1:29" x14ac:dyDescent="0.3">
      <c r="A1413" s="128"/>
      <c r="H1413" s="128"/>
      <c r="I1413" s="128"/>
      <c r="J1413" s="128"/>
      <c r="K1413" s="128"/>
      <c r="L1413" s="128"/>
      <c r="M1413" s="128"/>
      <c r="N1413" s="128"/>
      <c r="O1413" s="128"/>
      <c r="P1413" s="128"/>
      <c r="Q1413" s="128"/>
      <c r="R1413" s="128"/>
      <c r="S1413" s="128"/>
      <c r="T1413" s="128"/>
      <c r="U1413" s="128"/>
      <c r="V1413" s="128"/>
      <c r="W1413" s="128"/>
      <c r="X1413" s="128"/>
      <c r="Y1413" s="128"/>
      <c r="Z1413" s="128"/>
      <c r="AA1413" s="128"/>
      <c r="AB1413" s="128"/>
      <c r="AC1413" s="128"/>
    </row>
    <row r="1414" spans="1:29" x14ac:dyDescent="0.3">
      <c r="A1414" s="128"/>
      <c r="H1414" s="128"/>
      <c r="I1414" s="128"/>
      <c r="J1414" s="128"/>
      <c r="K1414" s="128"/>
      <c r="L1414" s="128"/>
      <c r="M1414" s="128"/>
      <c r="N1414" s="128"/>
      <c r="O1414" s="128"/>
      <c r="P1414" s="128"/>
      <c r="Q1414" s="128"/>
      <c r="R1414" s="128"/>
      <c r="S1414" s="128"/>
      <c r="T1414" s="128"/>
      <c r="U1414" s="128"/>
      <c r="V1414" s="128"/>
      <c r="W1414" s="128"/>
      <c r="X1414" s="128"/>
      <c r="Y1414" s="128"/>
      <c r="Z1414" s="128"/>
      <c r="AA1414" s="128"/>
      <c r="AB1414" s="128"/>
      <c r="AC1414" s="128"/>
    </row>
    <row r="1415" spans="1:29" x14ac:dyDescent="0.3">
      <c r="A1415" s="128"/>
      <c r="H1415" s="128"/>
      <c r="I1415" s="128"/>
      <c r="J1415" s="128"/>
      <c r="K1415" s="128"/>
      <c r="L1415" s="128"/>
      <c r="M1415" s="128"/>
      <c r="N1415" s="128"/>
      <c r="O1415" s="128"/>
      <c r="P1415" s="128"/>
      <c r="Q1415" s="128"/>
      <c r="R1415" s="128"/>
      <c r="S1415" s="128"/>
      <c r="T1415" s="128"/>
      <c r="U1415" s="128"/>
      <c r="V1415" s="128"/>
      <c r="W1415" s="128"/>
      <c r="X1415" s="128"/>
      <c r="Y1415" s="128"/>
      <c r="Z1415" s="128"/>
      <c r="AA1415" s="128"/>
      <c r="AB1415" s="128"/>
      <c r="AC1415" s="128"/>
    </row>
    <row r="1416" spans="1:29" x14ac:dyDescent="0.3">
      <c r="A1416" s="128"/>
      <c r="H1416" s="128"/>
      <c r="I1416" s="128"/>
      <c r="J1416" s="128"/>
      <c r="K1416" s="128"/>
      <c r="L1416" s="128"/>
      <c r="M1416" s="128"/>
      <c r="N1416" s="128"/>
      <c r="O1416" s="128"/>
      <c r="P1416" s="128"/>
      <c r="Q1416" s="128"/>
      <c r="R1416" s="128"/>
      <c r="S1416" s="128"/>
      <c r="T1416" s="128"/>
      <c r="U1416" s="128"/>
      <c r="V1416" s="128"/>
      <c r="W1416" s="128"/>
      <c r="X1416" s="128"/>
      <c r="Y1416" s="128"/>
      <c r="Z1416" s="128"/>
      <c r="AA1416" s="128"/>
      <c r="AB1416" s="128"/>
      <c r="AC1416" s="128"/>
    </row>
    <row r="1417" spans="1:29" x14ac:dyDescent="0.3">
      <c r="A1417" s="128"/>
      <c r="H1417" s="128"/>
      <c r="I1417" s="128"/>
      <c r="J1417" s="128"/>
      <c r="K1417" s="128"/>
      <c r="L1417" s="128"/>
      <c r="M1417" s="128"/>
      <c r="N1417" s="128"/>
      <c r="O1417" s="128"/>
      <c r="P1417" s="128"/>
      <c r="Q1417" s="128"/>
      <c r="R1417" s="128"/>
      <c r="S1417" s="128"/>
      <c r="T1417" s="128"/>
      <c r="U1417" s="128"/>
      <c r="V1417" s="128"/>
      <c r="W1417" s="128"/>
      <c r="X1417" s="128"/>
      <c r="Y1417" s="128"/>
      <c r="Z1417" s="128"/>
      <c r="AA1417" s="128"/>
      <c r="AB1417" s="128"/>
      <c r="AC1417" s="128"/>
    </row>
    <row r="1418" spans="1:29" x14ac:dyDescent="0.3">
      <c r="A1418" s="128"/>
      <c r="H1418" s="128"/>
      <c r="I1418" s="128"/>
      <c r="J1418" s="128"/>
      <c r="K1418" s="128"/>
      <c r="L1418" s="128"/>
      <c r="M1418" s="128"/>
      <c r="N1418" s="128"/>
      <c r="O1418" s="128"/>
      <c r="P1418" s="128"/>
      <c r="Q1418" s="128"/>
      <c r="R1418" s="128"/>
      <c r="S1418" s="128"/>
      <c r="T1418" s="128"/>
      <c r="U1418" s="128"/>
      <c r="V1418" s="128"/>
      <c r="W1418" s="128"/>
      <c r="X1418" s="128"/>
      <c r="Y1418" s="128"/>
      <c r="Z1418" s="128"/>
      <c r="AA1418" s="128"/>
      <c r="AB1418" s="128"/>
      <c r="AC1418" s="128"/>
    </row>
    <row r="1419" spans="1:29" x14ac:dyDescent="0.3">
      <c r="A1419" s="128"/>
      <c r="H1419" s="128"/>
      <c r="I1419" s="128"/>
      <c r="J1419" s="128"/>
      <c r="K1419" s="128"/>
      <c r="L1419" s="128"/>
      <c r="M1419" s="128"/>
      <c r="N1419" s="128"/>
      <c r="O1419" s="128"/>
      <c r="P1419" s="128"/>
      <c r="Q1419" s="128"/>
      <c r="R1419" s="128"/>
      <c r="S1419" s="128"/>
      <c r="T1419" s="128"/>
      <c r="U1419" s="128"/>
      <c r="V1419" s="128"/>
      <c r="W1419" s="128"/>
      <c r="X1419" s="128"/>
      <c r="Y1419" s="128"/>
      <c r="Z1419" s="128"/>
      <c r="AA1419" s="128"/>
      <c r="AB1419" s="128"/>
      <c r="AC1419" s="128"/>
    </row>
    <row r="1420" spans="1:29" x14ac:dyDescent="0.3">
      <c r="A1420" s="128"/>
      <c r="H1420" s="128"/>
      <c r="I1420" s="128"/>
      <c r="J1420" s="128"/>
      <c r="K1420" s="128"/>
      <c r="L1420" s="128"/>
      <c r="M1420" s="128"/>
      <c r="N1420" s="128"/>
      <c r="O1420" s="128"/>
      <c r="P1420" s="128"/>
      <c r="Q1420" s="128"/>
      <c r="R1420" s="128"/>
      <c r="S1420" s="128"/>
      <c r="T1420" s="128"/>
      <c r="U1420" s="128"/>
      <c r="V1420" s="128"/>
      <c r="W1420" s="128"/>
      <c r="X1420" s="128"/>
      <c r="Y1420" s="128"/>
      <c r="Z1420" s="128"/>
      <c r="AA1420" s="128"/>
      <c r="AB1420" s="128"/>
      <c r="AC1420" s="128"/>
    </row>
    <row r="1421" spans="1:29" x14ac:dyDescent="0.3">
      <c r="A1421" s="128"/>
      <c r="H1421" s="128"/>
      <c r="I1421" s="128"/>
      <c r="J1421" s="128"/>
      <c r="K1421" s="128"/>
      <c r="L1421" s="128"/>
      <c r="M1421" s="128"/>
      <c r="N1421" s="128"/>
      <c r="O1421" s="128"/>
      <c r="P1421" s="128"/>
      <c r="Q1421" s="128"/>
      <c r="R1421" s="128"/>
      <c r="S1421" s="128"/>
      <c r="T1421" s="128"/>
      <c r="U1421" s="128"/>
      <c r="V1421" s="128"/>
      <c r="W1421" s="128"/>
      <c r="X1421" s="128"/>
      <c r="Y1421" s="128"/>
      <c r="Z1421" s="128"/>
      <c r="AA1421" s="128"/>
      <c r="AB1421" s="128"/>
      <c r="AC1421" s="128"/>
    </row>
    <row r="1422" spans="1:29" x14ac:dyDescent="0.3">
      <c r="A1422" s="128"/>
      <c r="H1422" s="128"/>
      <c r="I1422" s="128"/>
      <c r="J1422" s="128"/>
      <c r="K1422" s="128"/>
      <c r="L1422" s="128"/>
      <c r="M1422" s="128"/>
      <c r="N1422" s="128"/>
      <c r="O1422" s="128"/>
      <c r="P1422" s="128"/>
      <c r="Q1422" s="128"/>
      <c r="R1422" s="128"/>
      <c r="S1422" s="128"/>
      <c r="T1422" s="128"/>
      <c r="U1422" s="128"/>
      <c r="V1422" s="128"/>
      <c r="W1422" s="128"/>
      <c r="X1422" s="128"/>
      <c r="Y1422" s="128"/>
      <c r="Z1422" s="128"/>
      <c r="AA1422" s="128"/>
      <c r="AB1422" s="128"/>
      <c r="AC1422" s="128"/>
    </row>
    <row r="1423" spans="1:29" x14ac:dyDescent="0.3">
      <c r="A1423" s="128"/>
      <c r="H1423" s="128"/>
      <c r="I1423" s="128"/>
      <c r="J1423" s="128"/>
      <c r="K1423" s="128"/>
      <c r="L1423" s="128"/>
      <c r="M1423" s="128"/>
      <c r="N1423" s="128"/>
      <c r="O1423" s="128"/>
      <c r="P1423" s="128"/>
      <c r="Q1423" s="128"/>
      <c r="R1423" s="128"/>
      <c r="S1423" s="128"/>
      <c r="T1423" s="128"/>
      <c r="U1423" s="128"/>
      <c r="V1423" s="128"/>
      <c r="W1423" s="128"/>
      <c r="X1423" s="128"/>
      <c r="Y1423" s="128"/>
      <c r="Z1423" s="128"/>
      <c r="AA1423" s="128"/>
      <c r="AB1423" s="128"/>
      <c r="AC1423" s="128"/>
    </row>
    <row r="1424" spans="1:29" x14ac:dyDescent="0.3">
      <c r="A1424" s="128"/>
      <c r="H1424" s="128"/>
      <c r="I1424" s="128"/>
      <c r="J1424" s="128"/>
      <c r="K1424" s="128"/>
      <c r="L1424" s="128"/>
      <c r="M1424" s="128"/>
      <c r="N1424" s="128"/>
      <c r="O1424" s="128"/>
      <c r="P1424" s="128"/>
      <c r="Q1424" s="128"/>
      <c r="R1424" s="128"/>
      <c r="S1424" s="128"/>
      <c r="T1424" s="128"/>
      <c r="U1424" s="128"/>
      <c r="V1424" s="128"/>
      <c r="W1424" s="128"/>
      <c r="X1424" s="128"/>
      <c r="Y1424" s="128"/>
      <c r="Z1424" s="128"/>
      <c r="AA1424" s="128"/>
      <c r="AB1424" s="128"/>
      <c r="AC1424" s="128"/>
    </row>
    <row r="1425" spans="1:29" x14ac:dyDescent="0.3">
      <c r="A1425" s="128"/>
      <c r="H1425" s="128"/>
      <c r="I1425" s="128"/>
      <c r="J1425" s="128"/>
      <c r="K1425" s="128"/>
      <c r="L1425" s="128"/>
      <c r="M1425" s="128"/>
      <c r="N1425" s="128"/>
      <c r="O1425" s="128"/>
      <c r="P1425" s="128"/>
      <c r="Q1425" s="128"/>
      <c r="R1425" s="128"/>
      <c r="S1425" s="128"/>
      <c r="T1425" s="128"/>
      <c r="U1425" s="128"/>
      <c r="V1425" s="128"/>
      <c r="W1425" s="128"/>
      <c r="X1425" s="128"/>
      <c r="Y1425" s="128"/>
      <c r="Z1425" s="128"/>
      <c r="AA1425" s="128"/>
      <c r="AB1425" s="128"/>
      <c r="AC1425" s="128"/>
    </row>
    <row r="1426" spans="1:29" x14ac:dyDescent="0.3">
      <c r="A1426" s="128"/>
      <c r="H1426" s="128"/>
      <c r="I1426" s="128"/>
      <c r="J1426" s="128"/>
      <c r="K1426" s="128"/>
      <c r="L1426" s="128"/>
      <c r="M1426" s="128"/>
      <c r="N1426" s="128"/>
      <c r="O1426" s="128"/>
      <c r="P1426" s="128"/>
      <c r="Q1426" s="128"/>
      <c r="R1426" s="128"/>
      <c r="S1426" s="128"/>
      <c r="T1426" s="128"/>
      <c r="U1426" s="128"/>
      <c r="V1426" s="128"/>
      <c r="W1426" s="128"/>
      <c r="X1426" s="128"/>
      <c r="Y1426" s="128"/>
      <c r="Z1426" s="128"/>
      <c r="AA1426" s="128"/>
      <c r="AB1426" s="128"/>
      <c r="AC1426" s="128"/>
    </row>
    <row r="1427" spans="1:29" x14ac:dyDescent="0.3">
      <c r="A1427" s="128"/>
      <c r="H1427" s="128"/>
      <c r="I1427" s="128"/>
      <c r="J1427" s="128"/>
      <c r="K1427" s="128"/>
      <c r="L1427" s="128"/>
      <c r="M1427" s="128"/>
      <c r="N1427" s="128"/>
      <c r="O1427" s="128"/>
      <c r="P1427" s="128"/>
      <c r="Q1427" s="128"/>
      <c r="R1427" s="128"/>
      <c r="S1427" s="128"/>
      <c r="T1427" s="128"/>
      <c r="U1427" s="128"/>
      <c r="V1427" s="128"/>
      <c r="W1427" s="128"/>
      <c r="X1427" s="128"/>
      <c r="Y1427" s="128"/>
      <c r="Z1427" s="128"/>
      <c r="AA1427" s="128"/>
      <c r="AB1427" s="128"/>
      <c r="AC1427" s="128"/>
    </row>
    <row r="1428" spans="1:29" x14ac:dyDescent="0.3">
      <c r="A1428" s="128"/>
      <c r="H1428" s="128"/>
      <c r="I1428" s="128"/>
      <c r="J1428" s="128"/>
      <c r="K1428" s="128"/>
      <c r="L1428" s="128"/>
      <c r="M1428" s="128"/>
      <c r="N1428" s="128"/>
      <c r="O1428" s="128"/>
      <c r="P1428" s="128"/>
      <c r="Q1428" s="128"/>
      <c r="R1428" s="128"/>
      <c r="S1428" s="128"/>
      <c r="T1428" s="128"/>
      <c r="U1428" s="128"/>
      <c r="V1428" s="128"/>
      <c r="W1428" s="128"/>
      <c r="X1428" s="128"/>
      <c r="Y1428" s="128"/>
      <c r="Z1428" s="128"/>
      <c r="AA1428" s="128"/>
      <c r="AB1428" s="128"/>
      <c r="AC1428" s="128"/>
    </row>
    <row r="1429" spans="1:29" x14ac:dyDescent="0.3">
      <c r="A1429" s="128"/>
      <c r="H1429" s="128"/>
      <c r="I1429" s="128"/>
      <c r="J1429" s="128"/>
      <c r="K1429" s="128"/>
      <c r="L1429" s="128"/>
      <c r="M1429" s="128"/>
      <c r="N1429" s="128"/>
      <c r="O1429" s="128"/>
      <c r="P1429" s="128"/>
      <c r="Q1429" s="128"/>
      <c r="R1429" s="128"/>
      <c r="S1429" s="128"/>
      <c r="T1429" s="128"/>
      <c r="U1429" s="128"/>
      <c r="V1429" s="128"/>
      <c r="W1429" s="128"/>
      <c r="X1429" s="128"/>
      <c r="Y1429" s="128"/>
      <c r="Z1429" s="128"/>
      <c r="AA1429" s="128"/>
      <c r="AB1429" s="128"/>
      <c r="AC1429" s="128"/>
    </row>
    <row r="1430" spans="1:29" x14ac:dyDescent="0.3">
      <c r="A1430" s="128"/>
      <c r="H1430" s="128"/>
      <c r="I1430" s="128"/>
      <c r="J1430" s="128"/>
      <c r="K1430" s="128"/>
      <c r="L1430" s="128"/>
      <c r="M1430" s="128"/>
      <c r="N1430" s="128"/>
      <c r="O1430" s="128"/>
      <c r="P1430" s="128"/>
      <c r="Q1430" s="128"/>
      <c r="R1430" s="128"/>
      <c r="S1430" s="128"/>
      <c r="T1430" s="128"/>
      <c r="U1430" s="128"/>
      <c r="V1430" s="128"/>
      <c r="W1430" s="128"/>
      <c r="X1430" s="128"/>
      <c r="Y1430" s="128"/>
      <c r="Z1430" s="128"/>
      <c r="AA1430" s="128"/>
      <c r="AB1430" s="128"/>
      <c r="AC1430" s="128"/>
    </row>
    <row r="1431" spans="1:29" x14ac:dyDescent="0.3">
      <c r="A1431" s="128"/>
      <c r="H1431" s="128"/>
      <c r="I1431" s="128"/>
      <c r="J1431" s="128"/>
      <c r="K1431" s="128"/>
      <c r="L1431" s="128"/>
      <c r="M1431" s="128"/>
      <c r="N1431" s="128"/>
      <c r="O1431" s="128"/>
      <c r="P1431" s="128"/>
      <c r="Q1431" s="128"/>
      <c r="R1431" s="128"/>
      <c r="S1431" s="128"/>
      <c r="T1431" s="128"/>
      <c r="U1431" s="128"/>
      <c r="V1431" s="128"/>
      <c r="W1431" s="128"/>
      <c r="X1431" s="128"/>
      <c r="Y1431" s="128"/>
      <c r="Z1431" s="128"/>
      <c r="AA1431" s="128"/>
      <c r="AB1431" s="128"/>
      <c r="AC1431" s="128"/>
    </row>
    <row r="1432" spans="1:29" x14ac:dyDescent="0.3">
      <c r="A1432" s="128"/>
      <c r="H1432" s="128"/>
      <c r="I1432" s="128"/>
      <c r="J1432" s="128"/>
      <c r="K1432" s="128"/>
      <c r="L1432" s="128"/>
      <c r="M1432" s="128"/>
      <c r="N1432" s="128"/>
      <c r="O1432" s="128"/>
      <c r="P1432" s="128"/>
      <c r="Q1432" s="128"/>
      <c r="R1432" s="128"/>
      <c r="S1432" s="128"/>
      <c r="T1432" s="128"/>
      <c r="U1432" s="128"/>
      <c r="V1432" s="128"/>
      <c r="W1432" s="128"/>
      <c r="X1432" s="128"/>
      <c r="Y1432" s="128"/>
      <c r="Z1432" s="128"/>
      <c r="AA1432" s="128"/>
      <c r="AB1432" s="128"/>
      <c r="AC1432" s="128"/>
    </row>
    <row r="1433" spans="1:29" x14ac:dyDescent="0.3">
      <c r="A1433" s="128"/>
      <c r="H1433" s="128"/>
      <c r="I1433" s="128"/>
      <c r="J1433" s="128"/>
      <c r="K1433" s="128"/>
      <c r="L1433" s="128"/>
      <c r="M1433" s="128"/>
      <c r="N1433" s="128"/>
      <c r="O1433" s="128"/>
      <c r="P1433" s="128"/>
      <c r="Q1433" s="128"/>
      <c r="R1433" s="128"/>
      <c r="S1433" s="128"/>
      <c r="T1433" s="128"/>
      <c r="U1433" s="128"/>
      <c r="V1433" s="128"/>
      <c r="W1433" s="128"/>
      <c r="X1433" s="128"/>
      <c r="Y1433" s="128"/>
      <c r="Z1433" s="128"/>
      <c r="AA1433" s="128"/>
      <c r="AB1433" s="128"/>
      <c r="AC1433" s="128"/>
    </row>
    <row r="1434" spans="1:29" x14ac:dyDescent="0.3">
      <c r="A1434" s="128"/>
      <c r="H1434" s="128"/>
      <c r="I1434" s="128"/>
      <c r="J1434" s="128"/>
      <c r="K1434" s="128"/>
      <c r="L1434" s="128"/>
      <c r="M1434" s="128"/>
      <c r="N1434" s="128"/>
      <c r="O1434" s="128"/>
      <c r="P1434" s="128"/>
      <c r="Q1434" s="128"/>
      <c r="R1434" s="128"/>
      <c r="S1434" s="128"/>
      <c r="T1434" s="128"/>
      <c r="U1434" s="128"/>
      <c r="V1434" s="128"/>
      <c r="W1434" s="128"/>
      <c r="X1434" s="128"/>
      <c r="Y1434" s="128"/>
      <c r="Z1434" s="128"/>
      <c r="AA1434" s="128"/>
      <c r="AB1434" s="128"/>
      <c r="AC1434" s="128"/>
    </row>
    <row r="1435" spans="1:29" x14ac:dyDescent="0.3">
      <c r="A1435" s="128"/>
      <c r="H1435" s="128"/>
      <c r="I1435" s="128"/>
      <c r="J1435" s="128"/>
      <c r="K1435" s="128"/>
      <c r="L1435" s="128"/>
      <c r="M1435" s="128"/>
      <c r="N1435" s="128"/>
      <c r="O1435" s="128"/>
      <c r="P1435" s="128"/>
      <c r="Q1435" s="128"/>
      <c r="R1435" s="128"/>
      <c r="S1435" s="128"/>
      <c r="T1435" s="128"/>
      <c r="U1435" s="128"/>
      <c r="V1435" s="128"/>
      <c r="W1435" s="128"/>
      <c r="X1435" s="128"/>
      <c r="Y1435" s="128"/>
      <c r="Z1435" s="128"/>
      <c r="AA1435" s="128"/>
      <c r="AB1435" s="128"/>
      <c r="AC1435" s="128"/>
    </row>
    <row r="1436" spans="1:29" x14ac:dyDescent="0.3">
      <c r="A1436" s="128"/>
      <c r="H1436" s="128"/>
      <c r="I1436" s="128"/>
      <c r="J1436" s="128"/>
      <c r="K1436" s="128"/>
      <c r="L1436" s="128"/>
      <c r="M1436" s="128"/>
      <c r="N1436" s="128"/>
      <c r="O1436" s="128"/>
      <c r="P1436" s="128"/>
      <c r="Q1436" s="128"/>
      <c r="R1436" s="128"/>
      <c r="S1436" s="128"/>
      <c r="T1436" s="128"/>
      <c r="U1436" s="128"/>
      <c r="V1436" s="128"/>
      <c r="W1436" s="128"/>
      <c r="X1436" s="128"/>
      <c r="Y1436" s="128"/>
      <c r="Z1436" s="128"/>
      <c r="AA1436" s="128"/>
      <c r="AB1436" s="128"/>
      <c r="AC1436" s="128"/>
    </row>
    <row r="1437" spans="1:29" x14ac:dyDescent="0.3">
      <c r="A1437" s="128"/>
      <c r="H1437" s="128"/>
      <c r="I1437" s="128"/>
      <c r="J1437" s="128"/>
      <c r="K1437" s="128"/>
      <c r="L1437" s="128"/>
      <c r="M1437" s="128"/>
      <c r="N1437" s="128"/>
      <c r="O1437" s="128"/>
      <c r="P1437" s="128"/>
      <c r="Q1437" s="128"/>
      <c r="R1437" s="128"/>
      <c r="S1437" s="128"/>
      <c r="T1437" s="128"/>
      <c r="U1437" s="128"/>
      <c r="V1437" s="128"/>
      <c r="W1437" s="128"/>
      <c r="X1437" s="128"/>
      <c r="Y1437" s="128"/>
      <c r="Z1437" s="128"/>
      <c r="AA1437" s="128"/>
      <c r="AB1437" s="128"/>
      <c r="AC1437" s="128"/>
    </row>
    <row r="1438" spans="1:29" x14ac:dyDescent="0.3">
      <c r="A1438" s="128"/>
      <c r="H1438" s="128"/>
      <c r="I1438" s="128"/>
      <c r="J1438" s="128"/>
      <c r="K1438" s="128"/>
      <c r="L1438" s="128"/>
      <c r="M1438" s="128"/>
      <c r="N1438" s="128"/>
      <c r="O1438" s="128"/>
      <c r="P1438" s="128"/>
      <c r="Q1438" s="128"/>
      <c r="R1438" s="128"/>
      <c r="S1438" s="128"/>
      <c r="T1438" s="128"/>
      <c r="U1438" s="128"/>
      <c r="V1438" s="128"/>
      <c r="W1438" s="128"/>
      <c r="X1438" s="128"/>
      <c r="Y1438" s="128"/>
      <c r="Z1438" s="128"/>
      <c r="AA1438" s="128"/>
      <c r="AB1438" s="128"/>
      <c r="AC1438" s="128"/>
    </row>
    <row r="1439" spans="1:29" x14ac:dyDescent="0.3">
      <c r="A1439" s="128"/>
      <c r="H1439" s="128"/>
      <c r="I1439" s="128"/>
      <c r="J1439" s="128"/>
      <c r="K1439" s="128"/>
      <c r="L1439" s="128"/>
      <c r="M1439" s="128"/>
      <c r="N1439" s="128"/>
      <c r="O1439" s="128"/>
      <c r="P1439" s="128"/>
      <c r="Q1439" s="128"/>
      <c r="R1439" s="128"/>
      <c r="S1439" s="128"/>
      <c r="T1439" s="128"/>
      <c r="U1439" s="128"/>
      <c r="V1439" s="128"/>
      <c r="W1439" s="128"/>
      <c r="X1439" s="128"/>
      <c r="Y1439" s="128"/>
      <c r="Z1439" s="128"/>
      <c r="AA1439" s="128"/>
      <c r="AB1439" s="128"/>
      <c r="AC1439" s="128"/>
    </row>
    <row r="1440" spans="1:29" x14ac:dyDescent="0.3">
      <c r="A1440" s="128"/>
      <c r="H1440" s="128"/>
      <c r="I1440" s="128"/>
      <c r="J1440" s="128"/>
      <c r="K1440" s="128"/>
      <c r="L1440" s="128"/>
      <c r="M1440" s="128"/>
      <c r="N1440" s="128"/>
      <c r="O1440" s="128"/>
      <c r="P1440" s="128"/>
      <c r="Q1440" s="128"/>
      <c r="R1440" s="128"/>
      <c r="S1440" s="128"/>
      <c r="T1440" s="128"/>
      <c r="U1440" s="128"/>
      <c r="V1440" s="128"/>
      <c r="W1440" s="128"/>
      <c r="X1440" s="128"/>
      <c r="Y1440" s="128"/>
      <c r="Z1440" s="128"/>
      <c r="AA1440" s="128"/>
      <c r="AB1440" s="128"/>
      <c r="AC1440" s="128"/>
    </row>
    <row r="1441" spans="1:29" x14ac:dyDescent="0.3">
      <c r="A1441" s="128"/>
      <c r="H1441" s="128"/>
      <c r="I1441" s="128"/>
      <c r="J1441" s="128"/>
      <c r="K1441" s="128"/>
      <c r="L1441" s="128"/>
      <c r="M1441" s="128"/>
      <c r="N1441" s="128"/>
      <c r="O1441" s="128"/>
      <c r="P1441" s="128"/>
      <c r="Q1441" s="128"/>
      <c r="R1441" s="128"/>
      <c r="S1441" s="128"/>
      <c r="T1441" s="128"/>
      <c r="U1441" s="128"/>
      <c r="V1441" s="128"/>
      <c r="W1441" s="128"/>
      <c r="X1441" s="128"/>
      <c r="Y1441" s="128"/>
      <c r="Z1441" s="128"/>
      <c r="AA1441" s="128"/>
      <c r="AB1441" s="128"/>
      <c r="AC1441" s="128"/>
    </row>
    <row r="1442" spans="1:29" x14ac:dyDescent="0.3">
      <c r="A1442" s="128"/>
      <c r="H1442" s="128"/>
      <c r="I1442" s="128"/>
      <c r="J1442" s="128"/>
      <c r="K1442" s="128"/>
      <c r="L1442" s="128"/>
      <c r="M1442" s="128"/>
      <c r="N1442" s="128"/>
      <c r="O1442" s="128"/>
      <c r="P1442" s="128"/>
      <c r="Q1442" s="128"/>
      <c r="R1442" s="128"/>
      <c r="S1442" s="128"/>
      <c r="T1442" s="128"/>
      <c r="U1442" s="128"/>
      <c r="V1442" s="128"/>
      <c r="W1442" s="128"/>
      <c r="X1442" s="128"/>
      <c r="Y1442" s="128"/>
      <c r="Z1442" s="128"/>
      <c r="AA1442" s="128"/>
      <c r="AB1442" s="128"/>
      <c r="AC1442" s="128"/>
    </row>
    <row r="1443" spans="1:29" x14ac:dyDescent="0.3">
      <c r="A1443" s="128"/>
      <c r="H1443" s="128"/>
      <c r="I1443" s="128"/>
      <c r="J1443" s="128"/>
      <c r="K1443" s="128"/>
      <c r="L1443" s="128"/>
      <c r="M1443" s="128"/>
      <c r="N1443" s="128"/>
      <c r="O1443" s="128"/>
      <c r="P1443" s="128"/>
      <c r="Q1443" s="128"/>
      <c r="R1443" s="128"/>
      <c r="S1443" s="128"/>
      <c r="T1443" s="128"/>
      <c r="U1443" s="128"/>
      <c r="V1443" s="128"/>
      <c r="W1443" s="128"/>
      <c r="X1443" s="128"/>
      <c r="Y1443" s="128"/>
      <c r="Z1443" s="128"/>
      <c r="AA1443" s="128"/>
      <c r="AB1443" s="128"/>
      <c r="AC1443" s="128"/>
    </row>
    <row r="1444" spans="1:29" x14ac:dyDescent="0.3">
      <c r="A1444" s="128"/>
      <c r="H1444" s="128"/>
      <c r="I1444" s="128"/>
      <c r="J1444" s="128"/>
      <c r="K1444" s="128"/>
      <c r="L1444" s="128"/>
      <c r="M1444" s="128"/>
      <c r="N1444" s="128"/>
      <c r="O1444" s="128"/>
      <c r="P1444" s="128"/>
      <c r="Q1444" s="128"/>
      <c r="R1444" s="128"/>
      <c r="S1444" s="128"/>
      <c r="T1444" s="128"/>
      <c r="U1444" s="128"/>
      <c r="V1444" s="128"/>
      <c r="W1444" s="128"/>
      <c r="X1444" s="128"/>
      <c r="Y1444" s="128"/>
      <c r="Z1444" s="128"/>
      <c r="AA1444" s="128"/>
      <c r="AB1444" s="128"/>
      <c r="AC1444" s="128"/>
    </row>
    <row r="1445" spans="1:29" x14ac:dyDescent="0.3">
      <c r="A1445" s="128"/>
      <c r="H1445" s="128"/>
      <c r="I1445" s="128"/>
      <c r="J1445" s="128"/>
      <c r="K1445" s="128"/>
      <c r="L1445" s="128"/>
      <c r="M1445" s="128"/>
      <c r="N1445" s="128"/>
      <c r="O1445" s="128"/>
      <c r="P1445" s="128"/>
      <c r="Q1445" s="128"/>
      <c r="R1445" s="128"/>
      <c r="S1445" s="128"/>
      <c r="T1445" s="128"/>
      <c r="U1445" s="128"/>
      <c r="V1445" s="128"/>
      <c r="W1445" s="128"/>
      <c r="X1445" s="128"/>
      <c r="Y1445" s="128"/>
      <c r="Z1445" s="128"/>
      <c r="AA1445" s="128"/>
      <c r="AB1445" s="128"/>
      <c r="AC1445" s="128"/>
    </row>
    <row r="1446" spans="1:29" x14ac:dyDescent="0.3">
      <c r="A1446" s="128"/>
      <c r="H1446" s="128"/>
      <c r="I1446" s="128"/>
      <c r="J1446" s="128"/>
      <c r="K1446" s="128"/>
      <c r="L1446" s="128"/>
      <c r="M1446" s="128"/>
      <c r="N1446" s="128"/>
      <c r="O1446" s="128"/>
      <c r="P1446" s="128"/>
      <c r="Q1446" s="128"/>
      <c r="R1446" s="128"/>
      <c r="S1446" s="128"/>
      <c r="T1446" s="128"/>
      <c r="U1446" s="128"/>
      <c r="V1446" s="128"/>
      <c r="W1446" s="128"/>
      <c r="X1446" s="128"/>
      <c r="Y1446" s="128"/>
      <c r="Z1446" s="128"/>
      <c r="AA1446" s="128"/>
      <c r="AB1446" s="128"/>
      <c r="AC1446" s="128"/>
    </row>
    <row r="1447" spans="1:29" x14ac:dyDescent="0.3">
      <c r="A1447" s="128"/>
      <c r="H1447" s="128"/>
      <c r="I1447" s="128"/>
      <c r="J1447" s="128"/>
      <c r="K1447" s="128"/>
      <c r="L1447" s="128"/>
      <c r="M1447" s="128"/>
      <c r="N1447" s="128"/>
      <c r="O1447" s="128"/>
      <c r="P1447" s="128"/>
      <c r="Q1447" s="128"/>
      <c r="R1447" s="128"/>
      <c r="S1447" s="128"/>
      <c r="T1447" s="128"/>
      <c r="U1447" s="128"/>
      <c r="V1447" s="128"/>
      <c r="W1447" s="128"/>
      <c r="X1447" s="128"/>
      <c r="Y1447" s="128"/>
      <c r="Z1447" s="128"/>
      <c r="AA1447" s="128"/>
      <c r="AB1447" s="128"/>
      <c r="AC1447" s="128"/>
    </row>
    <row r="1448" spans="1:29" x14ac:dyDescent="0.3">
      <c r="A1448" s="128"/>
      <c r="H1448" s="128"/>
      <c r="I1448" s="128"/>
      <c r="J1448" s="128"/>
      <c r="K1448" s="128"/>
      <c r="L1448" s="128"/>
      <c r="M1448" s="128"/>
      <c r="N1448" s="128"/>
      <c r="O1448" s="128"/>
      <c r="P1448" s="128"/>
      <c r="Q1448" s="128"/>
      <c r="R1448" s="128"/>
      <c r="S1448" s="128"/>
      <c r="T1448" s="128"/>
      <c r="U1448" s="128"/>
      <c r="V1448" s="128"/>
      <c r="W1448" s="128"/>
      <c r="X1448" s="128"/>
      <c r="Y1448" s="128"/>
      <c r="Z1448" s="128"/>
      <c r="AA1448" s="128"/>
      <c r="AB1448" s="128"/>
      <c r="AC1448" s="128"/>
    </row>
    <row r="1449" spans="1:29" x14ac:dyDescent="0.3">
      <c r="A1449" s="128"/>
      <c r="H1449" s="128"/>
      <c r="I1449" s="128"/>
      <c r="J1449" s="128"/>
      <c r="K1449" s="128"/>
      <c r="L1449" s="128"/>
      <c r="M1449" s="128"/>
      <c r="N1449" s="128"/>
      <c r="O1449" s="128"/>
      <c r="P1449" s="128"/>
      <c r="Q1449" s="128"/>
      <c r="R1449" s="128"/>
      <c r="S1449" s="128"/>
      <c r="T1449" s="128"/>
      <c r="U1449" s="128"/>
      <c r="V1449" s="128"/>
      <c r="W1449" s="128"/>
      <c r="X1449" s="128"/>
      <c r="Y1449" s="128"/>
      <c r="Z1449" s="128"/>
      <c r="AA1449" s="128"/>
      <c r="AB1449" s="128"/>
      <c r="AC1449" s="128"/>
    </row>
    <row r="1450" spans="1:29" x14ac:dyDescent="0.3">
      <c r="A1450" s="128"/>
      <c r="H1450" s="128"/>
      <c r="I1450" s="128"/>
      <c r="J1450" s="128"/>
      <c r="K1450" s="128"/>
      <c r="L1450" s="128"/>
      <c r="M1450" s="128"/>
      <c r="N1450" s="128"/>
      <c r="O1450" s="128"/>
      <c r="P1450" s="128"/>
      <c r="Q1450" s="128"/>
      <c r="R1450" s="128"/>
      <c r="S1450" s="128"/>
      <c r="T1450" s="128"/>
      <c r="U1450" s="128"/>
      <c r="V1450" s="128"/>
      <c r="W1450" s="128"/>
      <c r="X1450" s="128"/>
      <c r="Y1450" s="128"/>
      <c r="Z1450" s="128"/>
      <c r="AA1450" s="128"/>
      <c r="AB1450" s="128"/>
      <c r="AC1450" s="128"/>
    </row>
    <row r="1451" spans="1:29" x14ac:dyDescent="0.3">
      <c r="A1451" s="128"/>
      <c r="H1451" s="128"/>
      <c r="I1451" s="128"/>
      <c r="J1451" s="128"/>
      <c r="K1451" s="128"/>
      <c r="L1451" s="128"/>
      <c r="M1451" s="128"/>
      <c r="N1451" s="128"/>
      <c r="O1451" s="128"/>
      <c r="P1451" s="128"/>
      <c r="Q1451" s="128"/>
      <c r="R1451" s="128"/>
      <c r="S1451" s="128"/>
      <c r="T1451" s="128"/>
      <c r="U1451" s="128"/>
      <c r="V1451" s="128"/>
      <c r="W1451" s="128"/>
      <c r="X1451" s="128"/>
      <c r="Y1451" s="128"/>
      <c r="Z1451" s="128"/>
      <c r="AA1451" s="128"/>
      <c r="AB1451" s="128"/>
      <c r="AC1451" s="128"/>
    </row>
    <row r="1452" spans="1:29" x14ac:dyDescent="0.3">
      <c r="A1452" s="128"/>
      <c r="H1452" s="128"/>
      <c r="I1452" s="128"/>
      <c r="J1452" s="128"/>
      <c r="K1452" s="128"/>
      <c r="L1452" s="128"/>
      <c r="M1452" s="128"/>
      <c r="N1452" s="128"/>
      <c r="O1452" s="128"/>
      <c r="P1452" s="128"/>
      <c r="Q1452" s="128"/>
      <c r="R1452" s="128"/>
      <c r="S1452" s="128"/>
      <c r="T1452" s="128"/>
      <c r="U1452" s="128"/>
      <c r="V1452" s="128"/>
      <c r="W1452" s="128"/>
      <c r="X1452" s="128"/>
      <c r="Y1452" s="128"/>
      <c r="Z1452" s="128"/>
      <c r="AA1452" s="128"/>
      <c r="AB1452" s="128"/>
      <c r="AC1452" s="128"/>
    </row>
    <row r="1453" spans="1:29" x14ac:dyDescent="0.3">
      <c r="A1453" s="128"/>
      <c r="H1453" s="128"/>
      <c r="I1453" s="128"/>
      <c r="J1453" s="128"/>
      <c r="K1453" s="128"/>
      <c r="L1453" s="128"/>
      <c r="M1453" s="128"/>
      <c r="N1453" s="128"/>
      <c r="O1453" s="128"/>
      <c r="P1453" s="128"/>
      <c r="Q1453" s="128"/>
      <c r="R1453" s="128"/>
      <c r="S1453" s="128"/>
      <c r="T1453" s="128"/>
      <c r="U1453" s="128"/>
      <c r="V1453" s="128"/>
      <c r="W1453" s="128"/>
      <c r="X1453" s="128"/>
      <c r="Y1453" s="128"/>
      <c r="Z1453" s="128"/>
      <c r="AA1453" s="128"/>
      <c r="AB1453" s="128"/>
      <c r="AC1453" s="128"/>
    </row>
    <row r="1454" spans="1:29" x14ac:dyDescent="0.3">
      <c r="A1454" s="128"/>
      <c r="H1454" s="128"/>
      <c r="I1454" s="128"/>
      <c r="J1454" s="128"/>
      <c r="K1454" s="128"/>
      <c r="L1454" s="128"/>
      <c r="M1454" s="128"/>
      <c r="N1454" s="128"/>
      <c r="O1454" s="128"/>
      <c r="P1454" s="128"/>
      <c r="Q1454" s="128"/>
      <c r="R1454" s="128"/>
      <c r="S1454" s="128"/>
      <c r="T1454" s="128"/>
      <c r="U1454" s="128"/>
      <c r="V1454" s="128"/>
      <c r="W1454" s="128"/>
      <c r="X1454" s="128"/>
      <c r="Y1454" s="128"/>
      <c r="Z1454" s="128"/>
      <c r="AA1454" s="128"/>
      <c r="AB1454" s="128"/>
      <c r="AC1454" s="128"/>
    </row>
    <row r="1455" spans="1:29" x14ac:dyDescent="0.3">
      <c r="A1455" s="128"/>
      <c r="H1455" s="128"/>
      <c r="I1455" s="128"/>
      <c r="J1455" s="128"/>
      <c r="K1455" s="128"/>
      <c r="L1455" s="128"/>
      <c r="M1455" s="128"/>
      <c r="N1455" s="128"/>
      <c r="O1455" s="128"/>
      <c r="P1455" s="128"/>
      <c r="Q1455" s="128"/>
      <c r="R1455" s="128"/>
      <c r="S1455" s="128"/>
      <c r="T1455" s="128"/>
      <c r="U1455" s="128"/>
      <c r="V1455" s="128"/>
      <c r="W1455" s="128"/>
      <c r="X1455" s="128"/>
      <c r="Y1455" s="128"/>
      <c r="Z1455" s="128"/>
      <c r="AA1455" s="128"/>
      <c r="AB1455" s="128"/>
      <c r="AC1455" s="128"/>
    </row>
    <row r="1456" spans="1:29" x14ac:dyDescent="0.3">
      <c r="A1456" s="128"/>
      <c r="H1456" s="128"/>
      <c r="I1456" s="128"/>
      <c r="J1456" s="128"/>
      <c r="K1456" s="128"/>
      <c r="L1456" s="128"/>
      <c r="M1456" s="128"/>
      <c r="N1456" s="128"/>
      <c r="O1456" s="128"/>
      <c r="P1456" s="128"/>
      <c r="Q1456" s="128"/>
      <c r="R1456" s="128"/>
      <c r="S1456" s="128"/>
      <c r="T1456" s="128"/>
      <c r="U1456" s="128"/>
      <c r="V1456" s="128"/>
      <c r="W1456" s="128"/>
      <c r="X1456" s="128"/>
      <c r="Y1456" s="128"/>
      <c r="Z1456" s="128"/>
      <c r="AA1456" s="128"/>
      <c r="AB1456" s="128"/>
      <c r="AC1456" s="128"/>
    </row>
    <row r="1457" spans="1:29" x14ac:dyDescent="0.3">
      <c r="A1457" s="128"/>
      <c r="H1457" s="128"/>
      <c r="I1457" s="128"/>
      <c r="J1457" s="128"/>
      <c r="K1457" s="128"/>
      <c r="L1457" s="128"/>
      <c r="M1457" s="128"/>
      <c r="N1457" s="128"/>
      <c r="O1457" s="128"/>
      <c r="P1457" s="128"/>
      <c r="Q1457" s="128"/>
      <c r="R1457" s="128"/>
      <c r="S1457" s="128"/>
      <c r="T1457" s="128"/>
      <c r="U1457" s="128"/>
      <c r="V1457" s="128"/>
      <c r="W1457" s="128"/>
      <c r="X1457" s="128"/>
      <c r="Y1457" s="128"/>
      <c r="Z1457" s="128"/>
      <c r="AA1457" s="128"/>
      <c r="AB1457" s="128"/>
      <c r="AC1457" s="128"/>
    </row>
    <row r="1458" spans="1:29" x14ac:dyDescent="0.3">
      <c r="A1458" s="128"/>
      <c r="H1458" s="128"/>
      <c r="I1458" s="128"/>
      <c r="J1458" s="128"/>
      <c r="K1458" s="128"/>
      <c r="L1458" s="128"/>
      <c r="M1458" s="128"/>
      <c r="N1458" s="128"/>
      <c r="O1458" s="128"/>
      <c r="P1458" s="128"/>
      <c r="Q1458" s="128"/>
      <c r="R1458" s="128"/>
      <c r="S1458" s="128"/>
      <c r="T1458" s="128"/>
      <c r="U1458" s="128"/>
      <c r="V1458" s="128"/>
      <c r="W1458" s="128"/>
      <c r="X1458" s="128"/>
      <c r="Y1458" s="128"/>
      <c r="Z1458" s="128"/>
      <c r="AA1458" s="128"/>
      <c r="AB1458" s="128"/>
      <c r="AC1458" s="128"/>
    </row>
    <row r="1459" spans="1:29" x14ac:dyDescent="0.3">
      <c r="A1459" s="128"/>
      <c r="H1459" s="128"/>
      <c r="I1459" s="128"/>
      <c r="J1459" s="128"/>
      <c r="K1459" s="128"/>
      <c r="L1459" s="128"/>
      <c r="M1459" s="128"/>
      <c r="N1459" s="128"/>
      <c r="O1459" s="128"/>
      <c r="P1459" s="128"/>
      <c r="Q1459" s="128"/>
      <c r="R1459" s="128"/>
      <c r="S1459" s="128"/>
      <c r="T1459" s="128"/>
      <c r="U1459" s="128"/>
      <c r="V1459" s="128"/>
      <c r="W1459" s="128"/>
      <c r="X1459" s="128"/>
      <c r="Y1459" s="128"/>
      <c r="Z1459" s="128"/>
      <c r="AA1459" s="128"/>
      <c r="AB1459" s="128"/>
      <c r="AC1459" s="128"/>
    </row>
    <row r="1460" spans="1:29" x14ac:dyDescent="0.3">
      <c r="A1460" s="128"/>
      <c r="H1460" s="128"/>
      <c r="I1460" s="128"/>
      <c r="J1460" s="128"/>
      <c r="K1460" s="128"/>
      <c r="L1460" s="128"/>
      <c r="M1460" s="128"/>
      <c r="N1460" s="128"/>
      <c r="O1460" s="128"/>
      <c r="P1460" s="128"/>
      <c r="Q1460" s="128"/>
      <c r="R1460" s="128"/>
      <c r="S1460" s="128"/>
      <c r="T1460" s="128"/>
      <c r="U1460" s="128"/>
      <c r="V1460" s="128"/>
      <c r="W1460" s="128"/>
      <c r="X1460" s="128"/>
      <c r="Y1460" s="128"/>
      <c r="Z1460" s="128"/>
      <c r="AA1460" s="128"/>
      <c r="AB1460" s="128"/>
      <c r="AC1460" s="128"/>
    </row>
    <row r="1461" spans="1:29" x14ac:dyDescent="0.3">
      <c r="A1461" s="128"/>
      <c r="H1461" s="128"/>
      <c r="I1461" s="128"/>
      <c r="J1461" s="128"/>
      <c r="K1461" s="128"/>
      <c r="L1461" s="128"/>
      <c r="M1461" s="128"/>
      <c r="N1461" s="128"/>
      <c r="O1461" s="128"/>
      <c r="P1461" s="128"/>
      <c r="Q1461" s="128"/>
      <c r="R1461" s="128"/>
      <c r="S1461" s="128"/>
      <c r="T1461" s="128"/>
      <c r="U1461" s="128"/>
      <c r="V1461" s="128"/>
      <c r="W1461" s="128"/>
      <c r="X1461" s="128"/>
      <c r="Y1461" s="128"/>
      <c r="Z1461" s="128"/>
      <c r="AA1461" s="128"/>
      <c r="AB1461" s="128"/>
      <c r="AC1461" s="128"/>
    </row>
    <row r="1462" spans="1:29" x14ac:dyDescent="0.3">
      <c r="A1462" s="128"/>
      <c r="H1462" s="128"/>
      <c r="I1462" s="128"/>
      <c r="J1462" s="128"/>
      <c r="K1462" s="128"/>
      <c r="L1462" s="128"/>
      <c r="M1462" s="128"/>
      <c r="N1462" s="128"/>
      <c r="O1462" s="128"/>
      <c r="P1462" s="128"/>
      <c r="Q1462" s="128"/>
      <c r="R1462" s="128"/>
      <c r="S1462" s="128"/>
      <c r="T1462" s="128"/>
      <c r="U1462" s="128"/>
      <c r="V1462" s="128"/>
      <c r="W1462" s="128"/>
      <c r="X1462" s="128"/>
      <c r="Y1462" s="128"/>
      <c r="Z1462" s="128"/>
      <c r="AA1462" s="128"/>
      <c r="AB1462" s="128"/>
      <c r="AC1462" s="128"/>
    </row>
    <row r="1463" spans="1:29" x14ac:dyDescent="0.3">
      <c r="A1463" s="128"/>
      <c r="H1463" s="128"/>
      <c r="I1463" s="128"/>
      <c r="J1463" s="128"/>
      <c r="K1463" s="128"/>
      <c r="L1463" s="128"/>
      <c r="M1463" s="128"/>
      <c r="N1463" s="128"/>
      <c r="O1463" s="128"/>
      <c r="P1463" s="128"/>
      <c r="Q1463" s="128"/>
      <c r="R1463" s="128"/>
      <c r="S1463" s="128"/>
      <c r="T1463" s="128"/>
      <c r="U1463" s="128"/>
      <c r="V1463" s="128"/>
      <c r="W1463" s="128"/>
      <c r="X1463" s="128"/>
      <c r="Y1463" s="128"/>
      <c r="Z1463" s="128"/>
      <c r="AA1463" s="128"/>
      <c r="AB1463" s="128"/>
      <c r="AC1463" s="128"/>
    </row>
    <row r="1464" spans="1:29" x14ac:dyDescent="0.3">
      <c r="A1464" s="128"/>
      <c r="H1464" s="128"/>
      <c r="I1464" s="128"/>
      <c r="J1464" s="128"/>
      <c r="K1464" s="128"/>
      <c r="L1464" s="128"/>
      <c r="M1464" s="128"/>
      <c r="N1464" s="128"/>
      <c r="O1464" s="128"/>
      <c r="P1464" s="128"/>
      <c r="Q1464" s="128"/>
      <c r="R1464" s="128"/>
      <c r="S1464" s="128"/>
      <c r="T1464" s="128"/>
      <c r="U1464" s="128"/>
      <c r="V1464" s="128"/>
      <c r="W1464" s="128"/>
      <c r="X1464" s="128"/>
      <c r="Y1464" s="128"/>
      <c r="Z1464" s="128"/>
      <c r="AA1464" s="128"/>
      <c r="AB1464" s="128"/>
      <c r="AC1464" s="128"/>
    </row>
    <row r="1465" spans="1:29" x14ac:dyDescent="0.3">
      <c r="A1465" s="128"/>
      <c r="H1465" s="128"/>
      <c r="I1465" s="128"/>
      <c r="J1465" s="128"/>
      <c r="K1465" s="128"/>
      <c r="L1465" s="128"/>
      <c r="M1465" s="128"/>
      <c r="N1465" s="128"/>
      <c r="O1465" s="128"/>
      <c r="P1465" s="128"/>
      <c r="Q1465" s="128"/>
      <c r="R1465" s="128"/>
      <c r="S1465" s="128"/>
      <c r="T1465" s="128"/>
      <c r="U1465" s="128"/>
      <c r="V1465" s="128"/>
      <c r="W1465" s="128"/>
      <c r="X1465" s="128"/>
      <c r="Y1465" s="128"/>
      <c r="Z1465" s="128"/>
      <c r="AA1465" s="128"/>
      <c r="AB1465" s="128"/>
      <c r="AC1465" s="128"/>
    </row>
    <row r="1466" spans="1:29" x14ac:dyDescent="0.3">
      <c r="A1466" s="128"/>
      <c r="H1466" s="128"/>
      <c r="I1466" s="128"/>
      <c r="J1466" s="128"/>
      <c r="K1466" s="128"/>
      <c r="L1466" s="128"/>
      <c r="M1466" s="128"/>
      <c r="N1466" s="128"/>
      <c r="O1466" s="128"/>
      <c r="P1466" s="128"/>
      <c r="Q1466" s="128"/>
      <c r="R1466" s="128"/>
      <c r="S1466" s="128"/>
      <c r="T1466" s="128"/>
      <c r="U1466" s="128"/>
      <c r="V1466" s="128"/>
      <c r="W1466" s="128"/>
      <c r="X1466" s="128"/>
      <c r="Y1466" s="128"/>
      <c r="Z1466" s="128"/>
      <c r="AA1466" s="128"/>
      <c r="AB1466" s="128"/>
      <c r="AC1466" s="128"/>
    </row>
    <row r="1467" spans="1:29" x14ac:dyDescent="0.3">
      <c r="A1467" s="128"/>
      <c r="H1467" s="128"/>
      <c r="I1467" s="128"/>
      <c r="J1467" s="128"/>
      <c r="K1467" s="128"/>
      <c r="L1467" s="128"/>
      <c r="M1467" s="128"/>
      <c r="N1467" s="128"/>
      <c r="O1467" s="128"/>
      <c r="P1467" s="128"/>
      <c r="Q1467" s="128"/>
      <c r="R1467" s="128"/>
      <c r="S1467" s="128"/>
      <c r="T1467" s="128"/>
      <c r="U1467" s="128"/>
      <c r="V1467" s="128"/>
      <c r="W1467" s="128"/>
      <c r="X1467" s="128"/>
      <c r="Y1467" s="128"/>
      <c r="Z1467" s="128"/>
      <c r="AA1467" s="128"/>
      <c r="AB1467" s="128"/>
      <c r="AC1467" s="128"/>
    </row>
    <row r="1468" spans="1:29" x14ac:dyDescent="0.3">
      <c r="A1468" s="128"/>
      <c r="H1468" s="128"/>
      <c r="I1468" s="128"/>
      <c r="J1468" s="128"/>
      <c r="K1468" s="128"/>
      <c r="L1468" s="128"/>
      <c r="M1468" s="128"/>
      <c r="N1468" s="128"/>
      <c r="O1468" s="128"/>
      <c r="P1468" s="128"/>
      <c r="Q1468" s="128"/>
      <c r="R1468" s="128"/>
      <c r="S1468" s="128"/>
      <c r="T1468" s="128"/>
      <c r="U1468" s="128"/>
      <c r="V1468" s="128"/>
      <c r="W1468" s="128"/>
      <c r="X1468" s="128"/>
      <c r="Y1468" s="128"/>
      <c r="Z1468" s="128"/>
      <c r="AA1468" s="128"/>
      <c r="AB1468" s="128"/>
      <c r="AC1468" s="128"/>
    </row>
    <row r="1469" spans="1:29" x14ac:dyDescent="0.3">
      <c r="A1469" s="128"/>
      <c r="H1469" s="128"/>
      <c r="I1469" s="128"/>
      <c r="J1469" s="128"/>
      <c r="K1469" s="128"/>
      <c r="L1469" s="128"/>
      <c r="M1469" s="128"/>
      <c r="N1469" s="128"/>
      <c r="O1469" s="128"/>
      <c r="P1469" s="128"/>
      <c r="Q1469" s="128"/>
      <c r="R1469" s="128"/>
      <c r="S1469" s="128"/>
      <c r="T1469" s="128"/>
      <c r="U1469" s="128"/>
      <c r="V1469" s="128"/>
      <c r="W1469" s="128"/>
      <c r="X1469" s="128"/>
      <c r="Y1469" s="128"/>
      <c r="Z1469" s="128"/>
      <c r="AA1469" s="128"/>
      <c r="AB1469" s="128"/>
      <c r="AC1469" s="128"/>
    </row>
    <row r="1470" spans="1:29" x14ac:dyDescent="0.3">
      <c r="A1470" s="128"/>
      <c r="H1470" s="128"/>
      <c r="I1470" s="128"/>
      <c r="J1470" s="128"/>
      <c r="K1470" s="128"/>
      <c r="L1470" s="128"/>
      <c r="M1470" s="128"/>
      <c r="N1470" s="128"/>
      <c r="O1470" s="128"/>
      <c r="P1470" s="128"/>
      <c r="Q1470" s="128"/>
      <c r="R1470" s="128"/>
      <c r="S1470" s="128"/>
      <c r="T1470" s="128"/>
      <c r="U1470" s="128"/>
      <c r="V1470" s="128"/>
      <c r="W1470" s="128"/>
      <c r="X1470" s="128"/>
      <c r="Y1470" s="128"/>
      <c r="Z1470" s="128"/>
      <c r="AA1470" s="128"/>
      <c r="AB1470" s="128"/>
      <c r="AC1470" s="128"/>
    </row>
    <row r="1471" spans="1:29" x14ac:dyDescent="0.3">
      <c r="A1471" s="128"/>
      <c r="H1471" s="128"/>
      <c r="I1471" s="128"/>
      <c r="J1471" s="128"/>
      <c r="K1471" s="128"/>
      <c r="L1471" s="128"/>
      <c r="M1471" s="128"/>
      <c r="N1471" s="128"/>
      <c r="O1471" s="128"/>
      <c r="P1471" s="128"/>
      <c r="Q1471" s="128"/>
      <c r="R1471" s="128"/>
      <c r="S1471" s="128"/>
      <c r="T1471" s="128"/>
      <c r="U1471" s="128"/>
      <c r="V1471" s="128"/>
      <c r="W1471" s="128"/>
      <c r="X1471" s="128"/>
      <c r="Y1471" s="128"/>
      <c r="Z1471" s="128"/>
      <c r="AA1471" s="128"/>
      <c r="AB1471" s="128"/>
      <c r="AC1471" s="128"/>
    </row>
    <row r="1472" spans="1:29" x14ac:dyDescent="0.3">
      <c r="A1472" s="128"/>
      <c r="H1472" s="128"/>
      <c r="I1472" s="128"/>
      <c r="J1472" s="128"/>
      <c r="K1472" s="128"/>
      <c r="L1472" s="128"/>
      <c r="M1472" s="128"/>
      <c r="N1472" s="128"/>
      <c r="O1472" s="128"/>
      <c r="P1472" s="128"/>
      <c r="Q1472" s="128"/>
      <c r="R1472" s="128"/>
      <c r="S1472" s="128"/>
      <c r="T1472" s="128"/>
      <c r="U1472" s="128"/>
      <c r="V1472" s="128"/>
      <c r="W1472" s="128"/>
      <c r="X1472" s="128"/>
      <c r="Y1472" s="128"/>
      <c r="Z1472" s="128"/>
      <c r="AA1472" s="128"/>
      <c r="AB1472" s="128"/>
      <c r="AC1472" s="128"/>
    </row>
    <row r="1473" spans="1:29" x14ac:dyDescent="0.3">
      <c r="A1473" s="128"/>
      <c r="H1473" s="128"/>
      <c r="I1473" s="128"/>
      <c r="J1473" s="128"/>
      <c r="K1473" s="128"/>
      <c r="L1473" s="128"/>
      <c r="M1473" s="128"/>
      <c r="N1473" s="128"/>
      <c r="O1473" s="128"/>
      <c r="P1473" s="128"/>
      <c r="Q1473" s="128"/>
      <c r="R1473" s="128"/>
      <c r="S1473" s="128"/>
      <c r="T1473" s="128"/>
      <c r="U1473" s="128"/>
      <c r="V1473" s="128"/>
      <c r="W1473" s="128"/>
      <c r="X1473" s="128"/>
      <c r="Y1473" s="128"/>
      <c r="Z1473" s="128"/>
      <c r="AA1473" s="128"/>
      <c r="AB1473" s="128"/>
      <c r="AC1473" s="128"/>
    </row>
    <row r="1474" spans="1:29" x14ac:dyDescent="0.3">
      <c r="A1474" s="128"/>
      <c r="H1474" s="128"/>
      <c r="I1474" s="128"/>
      <c r="J1474" s="128"/>
      <c r="K1474" s="128"/>
      <c r="L1474" s="128"/>
      <c r="M1474" s="128"/>
      <c r="N1474" s="128"/>
      <c r="O1474" s="128"/>
      <c r="P1474" s="128"/>
      <c r="Q1474" s="128"/>
      <c r="R1474" s="128"/>
      <c r="S1474" s="128"/>
      <c r="T1474" s="128"/>
      <c r="U1474" s="128"/>
      <c r="V1474" s="128"/>
      <c r="W1474" s="128"/>
      <c r="X1474" s="128"/>
      <c r="Y1474" s="128"/>
      <c r="Z1474" s="128"/>
      <c r="AA1474" s="128"/>
      <c r="AB1474" s="128"/>
      <c r="AC1474" s="128"/>
    </row>
    <row r="1475" spans="1:29" x14ac:dyDescent="0.3">
      <c r="A1475" s="128"/>
      <c r="H1475" s="128"/>
      <c r="I1475" s="128"/>
      <c r="J1475" s="128"/>
      <c r="K1475" s="128"/>
      <c r="L1475" s="128"/>
      <c r="M1475" s="128"/>
      <c r="N1475" s="128"/>
      <c r="O1475" s="128"/>
      <c r="P1475" s="128"/>
      <c r="Q1475" s="128"/>
      <c r="R1475" s="128"/>
      <c r="S1475" s="128"/>
      <c r="T1475" s="128"/>
      <c r="U1475" s="128"/>
      <c r="V1475" s="128"/>
      <c r="W1475" s="128"/>
      <c r="X1475" s="128"/>
      <c r="Y1475" s="128"/>
      <c r="Z1475" s="128"/>
      <c r="AA1475" s="128"/>
      <c r="AB1475" s="128"/>
      <c r="AC1475" s="128"/>
    </row>
    <row r="1476" spans="1:29" x14ac:dyDescent="0.3">
      <c r="A1476" s="128"/>
      <c r="H1476" s="128"/>
      <c r="I1476" s="128"/>
      <c r="J1476" s="128"/>
      <c r="K1476" s="128"/>
      <c r="L1476" s="128"/>
      <c r="M1476" s="128"/>
      <c r="N1476" s="128"/>
      <c r="O1476" s="128"/>
      <c r="P1476" s="128"/>
      <c r="Q1476" s="128"/>
      <c r="R1476" s="128"/>
      <c r="S1476" s="128"/>
      <c r="T1476" s="128"/>
      <c r="U1476" s="128"/>
      <c r="V1476" s="128"/>
      <c r="W1476" s="128"/>
      <c r="X1476" s="128"/>
      <c r="Y1476" s="128"/>
      <c r="Z1476" s="128"/>
      <c r="AA1476" s="128"/>
      <c r="AB1476" s="128"/>
      <c r="AC1476" s="128"/>
    </row>
    <row r="1477" spans="1:29" x14ac:dyDescent="0.3">
      <c r="A1477" s="128"/>
      <c r="H1477" s="128"/>
      <c r="I1477" s="128"/>
      <c r="J1477" s="128"/>
      <c r="K1477" s="128"/>
      <c r="L1477" s="128"/>
      <c r="M1477" s="128"/>
      <c r="N1477" s="128"/>
      <c r="O1477" s="128"/>
      <c r="P1477" s="128"/>
      <c r="Q1477" s="128"/>
      <c r="R1477" s="128"/>
      <c r="S1477" s="128"/>
      <c r="T1477" s="128"/>
      <c r="U1477" s="128"/>
      <c r="V1477" s="128"/>
      <c r="W1477" s="128"/>
      <c r="X1477" s="128"/>
      <c r="Y1477" s="128"/>
      <c r="Z1477" s="128"/>
      <c r="AA1477" s="128"/>
      <c r="AB1477" s="128"/>
      <c r="AC1477" s="128"/>
    </row>
    <row r="1478" spans="1:29" x14ac:dyDescent="0.3">
      <c r="A1478" s="128"/>
      <c r="H1478" s="128"/>
      <c r="I1478" s="128"/>
      <c r="J1478" s="128"/>
      <c r="K1478" s="128"/>
      <c r="L1478" s="128"/>
      <c r="M1478" s="128"/>
      <c r="N1478" s="128"/>
      <c r="O1478" s="128"/>
      <c r="P1478" s="128"/>
      <c r="Q1478" s="128"/>
      <c r="R1478" s="128"/>
      <c r="S1478" s="128"/>
      <c r="T1478" s="128"/>
      <c r="U1478" s="128"/>
      <c r="V1478" s="128"/>
      <c r="W1478" s="128"/>
      <c r="X1478" s="128"/>
      <c r="Y1478" s="128"/>
      <c r="Z1478" s="128"/>
      <c r="AA1478" s="128"/>
      <c r="AB1478" s="128"/>
      <c r="AC1478" s="128"/>
    </row>
    <row r="1479" spans="1:29" x14ac:dyDescent="0.3">
      <c r="A1479" s="128"/>
      <c r="H1479" s="128"/>
      <c r="I1479" s="128"/>
      <c r="J1479" s="128"/>
      <c r="K1479" s="128"/>
      <c r="L1479" s="128"/>
      <c r="M1479" s="128"/>
      <c r="N1479" s="128"/>
      <c r="O1479" s="128"/>
      <c r="P1479" s="128"/>
      <c r="Q1479" s="128"/>
      <c r="R1479" s="128"/>
      <c r="S1479" s="128"/>
      <c r="T1479" s="128"/>
      <c r="U1479" s="128"/>
      <c r="V1479" s="128"/>
      <c r="W1479" s="128"/>
      <c r="X1479" s="128"/>
      <c r="Y1479" s="128"/>
      <c r="Z1479" s="128"/>
      <c r="AA1479" s="128"/>
      <c r="AB1479" s="128"/>
      <c r="AC1479" s="128"/>
    </row>
    <row r="1480" spans="1:29" x14ac:dyDescent="0.3">
      <c r="A1480" s="128"/>
      <c r="H1480" s="128"/>
      <c r="I1480" s="128"/>
      <c r="J1480" s="128"/>
      <c r="K1480" s="128"/>
      <c r="L1480" s="128"/>
      <c r="M1480" s="128"/>
      <c r="N1480" s="128"/>
      <c r="O1480" s="128"/>
      <c r="P1480" s="128"/>
      <c r="Q1480" s="128"/>
      <c r="R1480" s="128"/>
      <c r="S1480" s="128"/>
      <c r="T1480" s="128"/>
      <c r="U1480" s="128"/>
      <c r="V1480" s="128"/>
      <c r="W1480" s="128"/>
      <c r="X1480" s="128"/>
      <c r="Y1480" s="128"/>
      <c r="Z1480" s="128"/>
      <c r="AA1480" s="128"/>
      <c r="AB1480" s="128"/>
      <c r="AC1480" s="128"/>
    </row>
    <row r="1481" spans="1:29" x14ac:dyDescent="0.3">
      <c r="A1481" s="128"/>
      <c r="H1481" s="128"/>
      <c r="I1481" s="128"/>
      <c r="J1481" s="128"/>
      <c r="K1481" s="128"/>
      <c r="L1481" s="128"/>
      <c r="M1481" s="128"/>
      <c r="N1481" s="128"/>
      <c r="O1481" s="128"/>
      <c r="P1481" s="128"/>
      <c r="Q1481" s="128"/>
      <c r="R1481" s="128"/>
      <c r="S1481" s="128"/>
      <c r="T1481" s="128"/>
      <c r="U1481" s="128"/>
      <c r="V1481" s="128"/>
      <c r="W1481" s="128"/>
      <c r="X1481" s="128"/>
      <c r="Y1481" s="128"/>
      <c r="Z1481" s="128"/>
      <c r="AA1481" s="128"/>
      <c r="AB1481" s="128"/>
      <c r="AC1481" s="128"/>
    </row>
    <row r="1482" spans="1:29" x14ac:dyDescent="0.3">
      <c r="A1482" s="128"/>
      <c r="H1482" s="128"/>
      <c r="I1482" s="128"/>
      <c r="J1482" s="128"/>
      <c r="K1482" s="128"/>
      <c r="L1482" s="128"/>
      <c r="M1482" s="128"/>
      <c r="N1482" s="128"/>
      <c r="O1482" s="128"/>
      <c r="P1482" s="128"/>
      <c r="Q1482" s="128"/>
      <c r="R1482" s="128"/>
      <c r="S1482" s="128"/>
      <c r="T1482" s="128"/>
      <c r="U1482" s="128"/>
      <c r="V1482" s="128"/>
      <c r="W1482" s="128"/>
      <c r="X1482" s="128"/>
      <c r="Y1482" s="128"/>
      <c r="Z1482" s="128"/>
      <c r="AA1482" s="128"/>
      <c r="AB1482" s="128"/>
      <c r="AC1482" s="128"/>
    </row>
    <row r="1483" spans="1:29" x14ac:dyDescent="0.3">
      <c r="A1483" s="128"/>
      <c r="H1483" s="128"/>
      <c r="I1483" s="128"/>
      <c r="J1483" s="128"/>
      <c r="K1483" s="128"/>
      <c r="L1483" s="128"/>
      <c r="M1483" s="128"/>
      <c r="N1483" s="128"/>
      <c r="O1483" s="128"/>
      <c r="P1483" s="128"/>
      <c r="Q1483" s="128"/>
      <c r="R1483" s="128"/>
      <c r="S1483" s="128"/>
      <c r="T1483" s="128"/>
      <c r="U1483" s="128"/>
      <c r="V1483" s="128"/>
      <c r="W1483" s="128"/>
      <c r="X1483" s="128"/>
      <c r="Y1483" s="128"/>
      <c r="Z1483" s="128"/>
      <c r="AA1483" s="128"/>
      <c r="AB1483" s="128"/>
      <c r="AC1483" s="128"/>
    </row>
    <row r="1484" spans="1:29" x14ac:dyDescent="0.3">
      <c r="A1484" s="128"/>
      <c r="H1484" s="128"/>
      <c r="I1484" s="128"/>
      <c r="J1484" s="128"/>
      <c r="K1484" s="128"/>
      <c r="L1484" s="128"/>
      <c r="M1484" s="128"/>
      <c r="N1484" s="128"/>
      <c r="O1484" s="128"/>
      <c r="P1484" s="128"/>
      <c r="Q1484" s="128"/>
      <c r="R1484" s="128"/>
      <c r="S1484" s="128"/>
      <c r="T1484" s="128"/>
      <c r="U1484" s="128"/>
      <c r="V1484" s="128"/>
      <c r="W1484" s="128"/>
      <c r="X1484" s="128"/>
      <c r="Y1484" s="128"/>
      <c r="Z1484" s="128"/>
      <c r="AA1484" s="128"/>
      <c r="AB1484" s="128"/>
      <c r="AC1484" s="128"/>
    </row>
    <row r="1485" spans="1:29" x14ac:dyDescent="0.3">
      <c r="A1485" s="128"/>
      <c r="H1485" s="128"/>
      <c r="I1485" s="128"/>
      <c r="J1485" s="128"/>
      <c r="K1485" s="128"/>
      <c r="L1485" s="128"/>
      <c r="M1485" s="128"/>
      <c r="N1485" s="128"/>
      <c r="O1485" s="128"/>
      <c r="P1485" s="128"/>
      <c r="Q1485" s="128"/>
      <c r="R1485" s="128"/>
      <c r="S1485" s="128"/>
      <c r="T1485" s="128"/>
      <c r="U1485" s="128"/>
      <c r="V1485" s="128"/>
      <c r="W1485" s="128"/>
      <c r="X1485" s="128"/>
      <c r="Y1485" s="128"/>
      <c r="Z1485" s="128"/>
      <c r="AA1485" s="128"/>
      <c r="AB1485" s="128"/>
      <c r="AC1485" s="128"/>
    </row>
    <row r="1486" spans="1:29" x14ac:dyDescent="0.3">
      <c r="A1486" s="128"/>
      <c r="H1486" s="128"/>
      <c r="I1486" s="128"/>
      <c r="J1486" s="128"/>
      <c r="K1486" s="128"/>
      <c r="L1486" s="128"/>
      <c r="M1486" s="128"/>
      <c r="N1486" s="128"/>
      <c r="O1486" s="128"/>
      <c r="P1486" s="128"/>
      <c r="Q1486" s="128"/>
      <c r="R1486" s="128"/>
      <c r="S1486" s="128"/>
      <c r="T1486" s="128"/>
      <c r="U1486" s="128"/>
      <c r="V1486" s="128"/>
      <c r="W1486" s="128"/>
      <c r="X1486" s="128"/>
      <c r="Y1486" s="128"/>
      <c r="Z1486" s="128"/>
      <c r="AA1486" s="128"/>
      <c r="AB1486" s="128"/>
      <c r="AC1486" s="128"/>
    </row>
    <row r="1487" spans="1:29" x14ac:dyDescent="0.3">
      <c r="A1487" s="128"/>
      <c r="H1487" s="128"/>
      <c r="I1487" s="128"/>
      <c r="J1487" s="128"/>
      <c r="K1487" s="128"/>
      <c r="L1487" s="128"/>
      <c r="M1487" s="128"/>
      <c r="N1487" s="128"/>
      <c r="O1487" s="128"/>
      <c r="P1487" s="128"/>
      <c r="Q1487" s="128"/>
      <c r="R1487" s="128"/>
      <c r="S1487" s="128"/>
      <c r="T1487" s="128"/>
      <c r="U1487" s="128"/>
      <c r="V1487" s="128"/>
      <c r="W1487" s="128"/>
      <c r="X1487" s="128"/>
      <c r="Y1487" s="128"/>
      <c r="Z1487" s="128"/>
      <c r="AA1487" s="128"/>
      <c r="AB1487" s="128"/>
      <c r="AC1487" s="128"/>
    </row>
    <row r="1488" spans="1:29" x14ac:dyDescent="0.3">
      <c r="A1488" s="128"/>
      <c r="H1488" s="128"/>
      <c r="I1488" s="128"/>
      <c r="J1488" s="128"/>
      <c r="K1488" s="128"/>
      <c r="L1488" s="128"/>
      <c r="M1488" s="128"/>
      <c r="N1488" s="128"/>
      <c r="O1488" s="128"/>
      <c r="P1488" s="128"/>
      <c r="Q1488" s="128"/>
      <c r="R1488" s="128"/>
      <c r="S1488" s="128"/>
      <c r="T1488" s="128"/>
      <c r="U1488" s="128"/>
      <c r="V1488" s="128"/>
      <c r="W1488" s="128"/>
      <c r="X1488" s="128"/>
      <c r="Y1488" s="128"/>
      <c r="Z1488" s="128"/>
      <c r="AA1488" s="128"/>
      <c r="AB1488" s="128"/>
      <c r="AC1488" s="128"/>
    </row>
    <row r="1489" spans="1:29" x14ac:dyDescent="0.3">
      <c r="A1489" s="128"/>
      <c r="H1489" s="128"/>
      <c r="I1489" s="128"/>
      <c r="J1489" s="128"/>
      <c r="K1489" s="128"/>
      <c r="L1489" s="128"/>
      <c r="M1489" s="128"/>
      <c r="N1489" s="128"/>
      <c r="O1489" s="128"/>
      <c r="P1489" s="128"/>
      <c r="Q1489" s="128"/>
      <c r="R1489" s="128"/>
      <c r="S1489" s="128"/>
      <c r="T1489" s="128"/>
      <c r="U1489" s="128"/>
      <c r="V1489" s="128"/>
      <c r="W1489" s="128"/>
      <c r="X1489" s="128"/>
      <c r="Y1489" s="128"/>
      <c r="Z1489" s="128"/>
      <c r="AA1489" s="128"/>
      <c r="AB1489" s="128"/>
      <c r="AC1489" s="128"/>
    </row>
    <row r="1490" spans="1:29" x14ac:dyDescent="0.3">
      <c r="A1490" s="128"/>
      <c r="H1490" s="128"/>
      <c r="I1490" s="128"/>
      <c r="J1490" s="128"/>
      <c r="K1490" s="128"/>
      <c r="L1490" s="128"/>
      <c r="M1490" s="128"/>
      <c r="N1490" s="128"/>
      <c r="O1490" s="128"/>
      <c r="P1490" s="128"/>
      <c r="Q1490" s="128"/>
      <c r="R1490" s="128"/>
      <c r="S1490" s="128"/>
      <c r="T1490" s="128"/>
      <c r="U1490" s="128"/>
      <c r="V1490" s="128"/>
      <c r="W1490" s="128"/>
      <c r="X1490" s="128"/>
      <c r="Y1490" s="128"/>
      <c r="Z1490" s="128"/>
      <c r="AA1490" s="128"/>
      <c r="AB1490" s="128"/>
      <c r="AC1490" s="128"/>
    </row>
    <row r="1491" spans="1:29" x14ac:dyDescent="0.3">
      <c r="A1491" s="128"/>
      <c r="H1491" s="128"/>
      <c r="I1491" s="128"/>
      <c r="J1491" s="128"/>
      <c r="K1491" s="128"/>
      <c r="L1491" s="128"/>
      <c r="M1491" s="128"/>
      <c r="N1491" s="128"/>
      <c r="O1491" s="128"/>
      <c r="P1491" s="128"/>
      <c r="Q1491" s="128"/>
      <c r="R1491" s="128"/>
      <c r="S1491" s="128"/>
      <c r="T1491" s="128"/>
      <c r="U1491" s="128"/>
      <c r="V1491" s="128"/>
      <c r="W1491" s="128"/>
      <c r="X1491" s="128"/>
      <c r="Y1491" s="128"/>
      <c r="Z1491" s="128"/>
      <c r="AA1491" s="128"/>
      <c r="AB1491" s="128"/>
      <c r="AC1491" s="128"/>
    </row>
    <row r="1492" spans="1:29" x14ac:dyDescent="0.3">
      <c r="A1492" s="128"/>
      <c r="H1492" s="128"/>
      <c r="I1492" s="128"/>
      <c r="J1492" s="128"/>
      <c r="K1492" s="128"/>
      <c r="L1492" s="128"/>
      <c r="M1492" s="128"/>
      <c r="N1492" s="128"/>
      <c r="O1492" s="128"/>
      <c r="P1492" s="128"/>
      <c r="Q1492" s="128"/>
      <c r="R1492" s="128"/>
      <c r="S1492" s="128"/>
      <c r="T1492" s="128"/>
      <c r="U1492" s="128"/>
      <c r="V1492" s="128"/>
      <c r="W1492" s="128"/>
      <c r="X1492" s="128"/>
      <c r="Y1492" s="128"/>
      <c r="Z1492" s="128"/>
      <c r="AA1492" s="128"/>
      <c r="AB1492" s="128"/>
      <c r="AC1492" s="128"/>
    </row>
    <row r="1493" spans="1:29" x14ac:dyDescent="0.3">
      <c r="A1493" s="128"/>
      <c r="H1493" s="128"/>
      <c r="I1493" s="128"/>
      <c r="J1493" s="128"/>
      <c r="K1493" s="128"/>
      <c r="L1493" s="128"/>
      <c r="M1493" s="128"/>
      <c r="N1493" s="128"/>
      <c r="O1493" s="128"/>
      <c r="P1493" s="128"/>
      <c r="Q1493" s="128"/>
      <c r="R1493" s="128"/>
      <c r="S1493" s="128"/>
      <c r="T1493" s="128"/>
      <c r="U1493" s="128"/>
      <c r="V1493" s="128"/>
      <c r="W1493" s="128"/>
      <c r="X1493" s="128"/>
      <c r="Y1493" s="128"/>
      <c r="Z1493" s="128"/>
      <c r="AA1493" s="128"/>
      <c r="AB1493" s="128"/>
      <c r="AC1493" s="128"/>
    </row>
    <row r="1494" spans="1:29" x14ac:dyDescent="0.3">
      <c r="A1494" s="128"/>
      <c r="H1494" s="128"/>
      <c r="I1494" s="128"/>
      <c r="J1494" s="128"/>
      <c r="K1494" s="128"/>
      <c r="L1494" s="128"/>
      <c r="M1494" s="128"/>
      <c r="N1494" s="128"/>
      <c r="O1494" s="128"/>
      <c r="P1494" s="128"/>
      <c r="Q1494" s="128"/>
      <c r="R1494" s="128"/>
      <c r="S1494" s="128"/>
      <c r="T1494" s="128"/>
      <c r="U1494" s="128"/>
      <c r="V1494" s="128"/>
      <c r="W1494" s="128"/>
      <c r="X1494" s="128"/>
      <c r="Y1494" s="128"/>
      <c r="Z1494" s="128"/>
      <c r="AA1494" s="128"/>
      <c r="AB1494" s="128"/>
      <c r="AC1494" s="128"/>
    </row>
    <row r="1495" spans="1:29" x14ac:dyDescent="0.3">
      <c r="A1495" s="128"/>
      <c r="H1495" s="128"/>
      <c r="I1495" s="128"/>
      <c r="J1495" s="128"/>
      <c r="K1495" s="128"/>
      <c r="L1495" s="128"/>
      <c r="M1495" s="128"/>
      <c r="N1495" s="128"/>
      <c r="O1495" s="128"/>
      <c r="P1495" s="128"/>
      <c r="Q1495" s="128"/>
      <c r="R1495" s="128"/>
      <c r="S1495" s="128"/>
      <c r="T1495" s="128"/>
      <c r="U1495" s="128"/>
      <c r="V1495" s="128"/>
      <c r="W1495" s="128"/>
      <c r="X1495" s="128"/>
      <c r="Y1495" s="128"/>
      <c r="Z1495" s="128"/>
      <c r="AA1495" s="128"/>
      <c r="AB1495" s="128"/>
      <c r="AC1495" s="128"/>
    </row>
    <row r="1496" spans="1:29" x14ac:dyDescent="0.3">
      <c r="A1496" s="128"/>
      <c r="H1496" s="128"/>
      <c r="I1496" s="128"/>
      <c r="J1496" s="128"/>
      <c r="K1496" s="128"/>
      <c r="L1496" s="128"/>
      <c r="M1496" s="128"/>
      <c r="N1496" s="128"/>
      <c r="O1496" s="128"/>
      <c r="P1496" s="128"/>
      <c r="Q1496" s="128"/>
      <c r="R1496" s="128"/>
      <c r="S1496" s="128"/>
      <c r="T1496" s="128"/>
      <c r="U1496" s="128"/>
      <c r="V1496" s="128"/>
      <c r="W1496" s="128"/>
      <c r="X1496" s="128"/>
      <c r="Y1496" s="128"/>
      <c r="Z1496" s="128"/>
      <c r="AA1496" s="128"/>
      <c r="AB1496" s="128"/>
      <c r="AC1496" s="128"/>
    </row>
    <row r="1497" spans="1:29" x14ac:dyDescent="0.3">
      <c r="A1497" s="128"/>
    </row>
    <row r="1498" spans="1:29" x14ac:dyDescent="0.3">
      <c r="A1498" s="128"/>
    </row>
    <row r="1499" spans="1:29" x14ac:dyDescent="0.3">
      <c r="A1499" s="128"/>
    </row>
    <row r="1500" spans="1:29" x14ac:dyDescent="0.3">
      <c r="A1500" s="128"/>
    </row>
    <row r="1501" spans="1:29" x14ac:dyDescent="0.3">
      <c r="A1501" s="128"/>
    </row>
    <row r="1502" spans="1:29" x14ac:dyDescent="0.3">
      <c r="A1502" s="128"/>
    </row>
    <row r="1503" spans="1:29" x14ac:dyDescent="0.3">
      <c r="A1503" s="128"/>
    </row>
    <row r="1504" spans="1:29" x14ac:dyDescent="0.3">
      <c r="A1504" s="128"/>
    </row>
    <row r="1505" spans="1:1" x14ac:dyDescent="0.3">
      <c r="A1505" s="128"/>
    </row>
    <row r="1506" spans="1:1" x14ac:dyDescent="0.3">
      <c r="A1506" s="128"/>
    </row>
    <row r="1507" spans="1:1" x14ac:dyDescent="0.3">
      <c r="A1507" s="128"/>
    </row>
    <row r="1508" spans="1:1" x14ac:dyDescent="0.3">
      <c r="A1508" s="128"/>
    </row>
    <row r="1509" spans="1:1" x14ac:dyDescent="0.3">
      <c r="A1509" s="128"/>
    </row>
    <row r="1510" spans="1:1" x14ac:dyDescent="0.3">
      <c r="A1510" s="128"/>
    </row>
    <row r="1511" spans="1:1" x14ac:dyDescent="0.3">
      <c r="A1511" s="128"/>
    </row>
    <row r="1512" spans="1:1" x14ac:dyDescent="0.3">
      <c r="A1512" s="128"/>
    </row>
    <row r="1513" spans="1:1" x14ac:dyDescent="0.3">
      <c r="A1513" s="128"/>
    </row>
    <row r="1514" spans="1:1" x14ac:dyDescent="0.3">
      <c r="A1514" s="128"/>
    </row>
    <row r="1515" spans="1:1" x14ac:dyDescent="0.3">
      <c r="A1515" s="128"/>
    </row>
    <row r="1516" spans="1:1" x14ac:dyDescent="0.3">
      <c r="A1516" s="128"/>
    </row>
    <row r="1517" spans="1:1" x14ac:dyDescent="0.3">
      <c r="A1517" s="128"/>
    </row>
    <row r="1518" spans="1:1" x14ac:dyDescent="0.3">
      <c r="A1518" s="128"/>
    </row>
    <row r="1519" spans="1:1" x14ac:dyDescent="0.3">
      <c r="A1519" s="128"/>
    </row>
    <row r="1520" spans="1:1" x14ac:dyDescent="0.3">
      <c r="A1520" s="128"/>
    </row>
    <row r="1521" spans="1:1" x14ac:dyDescent="0.3">
      <c r="A1521" s="128"/>
    </row>
    <row r="1522" spans="1:1" x14ac:dyDescent="0.3">
      <c r="A1522" s="128"/>
    </row>
    <row r="1523" spans="1:1" x14ac:dyDescent="0.3">
      <c r="A1523" s="128"/>
    </row>
    <row r="1524" spans="1:1" x14ac:dyDescent="0.3">
      <c r="A1524" s="128"/>
    </row>
    <row r="1525" spans="1:1" x14ac:dyDescent="0.3">
      <c r="A1525" s="128"/>
    </row>
    <row r="1526" spans="1:1" x14ac:dyDescent="0.3">
      <c r="A1526" s="128"/>
    </row>
    <row r="1527" spans="1:1" x14ac:dyDescent="0.3">
      <c r="A1527" s="128"/>
    </row>
    <row r="1528" spans="1:1" x14ac:dyDescent="0.3">
      <c r="A1528" s="128"/>
    </row>
    <row r="1529" spans="1:1" x14ac:dyDescent="0.3">
      <c r="A1529" s="128"/>
    </row>
    <row r="1530" spans="1:1" x14ac:dyDescent="0.3">
      <c r="A1530" s="128"/>
    </row>
    <row r="1531" spans="1:1" x14ac:dyDescent="0.3">
      <c r="A1531" s="128"/>
    </row>
    <row r="1532" spans="1:1" x14ac:dyDescent="0.3">
      <c r="A1532" s="128"/>
    </row>
    <row r="1533" spans="1:1" x14ac:dyDescent="0.3">
      <c r="A1533" s="128"/>
    </row>
    <row r="1534" spans="1:1" x14ac:dyDescent="0.3">
      <c r="A1534" s="128"/>
    </row>
    <row r="1535" spans="1:1" x14ac:dyDescent="0.3">
      <c r="A1535" s="128"/>
    </row>
    <row r="1536" spans="1:1" x14ac:dyDescent="0.3">
      <c r="A1536" s="128"/>
    </row>
    <row r="1537" spans="1:1" x14ac:dyDescent="0.3">
      <c r="A1537" s="128"/>
    </row>
    <row r="1538" spans="1:1" x14ac:dyDescent="0.3">
      <c r="A1538" s="128"/>
    </row>
    <row r="1539" spans="1:1" x14ac:dyDescent="0.3">
      <c r="A1539" s="128"/>
    </row>
    <row r="1540" spans="1:1" x14ac:dyDescent="0.3">
      <c r="A1540" s="128"/>
    </row>
    <row r="1541" spans="1:1" x14ac:dyDescent="0.3">
      <c r="A1541" s="128"/>
    </row>
  </sheetData>
  <sheetProtection algorithmName="SHA-512" hashValue="gNyUcU2PaDN3hzwadZ62u0po5ByT74MdvosUKumPmkK0eNyVbKOtRvua+ajTjZuJEioGUTPXPWsMjyA2UQ+ffQ==" saltValue="KEXE8Jc1AbzTgCufOLWMqA==" spinCount="100000" sheet="1" objects="1" scenarios="1" selectLockedCells="1"/>
  <sortState xmlns:xlrd2="http://schemas.microsoft.com/office/spreadsheetml/2017/richdata2" ref="AD30:AE66">
    <sortCondition ref="AD30:AD66"/>
  </sortState>
  <dataConsolidate/>
  <mergeCells count="19">
    <mergeCell ref="I114:R114"/>
    <mergeCell ref="N48:R48"/>
    <mergeCell ref="N61:R61"/>
    <mergeCell ref="O29:R29"/>
    <mergeCell ref="O30:R30"/>
    <mergeCell ref="P39:R39"/>
    <mergeCell ref="P40:R40"/>
    <mergeCell ref="P34:R34"/>
    <mergeCell ref="P35:R35"/>
    <mergeCell ref="P36:R36"/>
    <mergeCell ref="P37:R37"/>
    <mergeCell ref="P38:R38"/>
    <mergeCell ref="P33:R33"/>
    <mergeCell ref="P32:R32"/>
    <mergeCell ref="N2:Q2"/>
    <mergeCell ref="AG21:AH21"/>
    <mergeCell ref="AI21:AJ21"/>
    <mergeCell ref="N26:R26"/>
    <mergeCell ref="O28:R28"/>
  </mergeCells>
  <conditionalFormatting sqref="J30">
    <cfRule type="containsBlanks" dxfId="10" priority="16">
      <formula>LEN(TRIM(J30))=0</formula>
    </cfRule>
  </conditionalFormatting>
  <conditionalFormatting sqref="L30">
    <cfRule type="containsBlanks" dxfId="9" priority="13">
      <formula>LEN(TRIM(L30))=0</formula>
    </cfRule>
  </conditionalFormatting>
  <conditionalFormatting sqref="L37:L38">
    <cfRule type="containsBlanks" dxfId="8" priority="11">
      <formula>LEN(TRIM(L37))=0</formula>
    </cfRule>
  </conditionalFormatting>
  <conditionalFormatting sqref="L40">
    <cfRule type="containsBlanks" dxfId="7" priority="35">
      <formula>LEN(TRIM(L40))=0</formula>
    </cfRule>
  </conditionalFormatting>
  <conditionalFormatting sqref="O31">
    <cfRule type="expression" dxfId="6" priority="26" stopIfTrue="1">
      <formula>P31&lt;&gt;""</formula>
    </cfRule>
  </conditionalFormatting>
  <conditionalFormatting sqref="O31:O40">
    <cfRule type="containsBlanks" dxfId="5" priority="27">
      <formula>LEN(TRIM(O31))=0</formula>
    </cfRule>
  </conditionalFormatting>
  <conditionalFormatting sqref="O41">
    <cfRule type="containsBlanks" dxfId="4" priority="14">
      <formula>LEN(TRIM(O41))=0</formula>
    </cfRule>
  </conditionalFormatting>
  <conditionalFormatting sqref="P32:P40">
    <cfRule type="containsBlanks" dxfId="3" priority="2">
      <formula>LEN(TRIM(P32))=0</formula>
    </cfRule>
  </conditionalFormatting>
  <conditionalFormatting sqref="P57">
    <cfRule type="containsBlanks" dxfId="2" priority="17">
      <formula>LEN(TRIM(P57))=0</formula>
    </cfRule>
  </conditionalFormatting>
  <conditionalFormatting sqref="R50:R57">
    <cfRule type="containsBlanks" dxfId="1" priority="18">
      <formula>LEN(TRIM(R50))=0</formula>
    </cfRule>
  </conditionalFormatting>
  <conditionalFormatting sqref="R59">
    <cfRule type="containsBlanks" dxfId="0" priority="41">
      <formula>LEN(TRIM(R59))=0</formula>
    </cfRule>
  </conditionalFormatting>
  <dataValidations xWindow="948" yWindow="700" count="18">
    <dataValidation type="whole" operator="greaterThanOrEqual" allowBlank="1" showInputMessage="1" showErrorMessage="1" sqref="K68:K79" xr:uid="{1828AD2E-C29F-44B9-B514-48055FF0B836}">
      <formula1>0</formula1>
    </dataValidation>
    <dataValidation type="whole" showErrorMessage="1" errorTitle="ERRORE" error="INSERIRE VALORE NUMERICO" prompt="INSERIRE TOTALE CONSUMO FATTURATO" sqref="L37:L38" xr:uid="{3FE06641-692D-4A81-A045-46993F549022}">
      <formula1>0</formula1>
      <formula2>999999999999999000</formula2>
    </dataValidation>
    <dataValidation allowBlank="1" showErrorMessage="1" prompt="TOTALE CONSUMO (FATTURATO+STIMATO)_x000a_" sqref="L40" xr:uid="{59C4D428-4142-47E6-A9C1-56BA0C90D94C}"/>
    <dataValidation type="whole" allowBlank="1" showErrorMessage="1" errorTitle="ERRORE" error="INSERIRE VALORE NUMERICO" prompt="INSERIRE NR. CONCESSIONI IN BASE ALLA TIPOLOGIA " sqref="O32:O40" xr:uid="{39CFF6F7-54FF-4E4C-B0A3-21EE46868C18}">
      <formula1>0</formula1>
      <formula2>9.99999999999999E+26</formula2>
    </dataValidation>
    <dataValidation type="whole" allowBlank="1" showErrorMessage="1" errorTitle="ERRORE" error="INSERIRE VALORE NUMERICO" prompt="INSERIRE NR. COMPONENTI " sqref="O41" xr:uid="{50C6E9D7-4C0E-4065-AA18-8441D716010F}">
      <formula1>0</formula1>
      <formula2>99999</formula2>
    </dataValidation>
    <dataValidation type="decimal" allowBlank="1" showErrorMessage="1" errorTitle="ERRORE" error="INSERIRE VALORE NUMERICO" prompt="INSERIRO IMPORTO Q.FISSA" sqref="R50" xr:uid="{E722051D-084A-45F1-94F3-16F63C5B27F4}">
      <formula1>-999999999</formula1>
      <formula2>9999999999</formula2>
    </dataValidation>
    <dataValidation type="decimal" allowBlank="1" showErrorMessage="1" errorTitle="ERRORE" error="INSERIRE VALORE NUMERICO" prompt="INSERIRE IMPORTO ACQUEDOTTO" sqref="R51" xr:uid="{1AF38CC5-38FE-4953-84B8-D1A1ADA3DDA0}">
      <formula1>-9999999</formula1>
      <formula2>9999999</formula2>
    </dataValidation>
    <dataValidation type="decimal" allowBlank="1" showErrorMessage="1" errorTitle="ERRORE" error="INSERIRE VALORE NUMERICO" prompt="INSERIRE IMPORTO ONERI PEREQUAZIONE" sqref="R52" xr:uid="{408ACD9B-9939-4919-BAA3-7125FEB87946}">
      <formula1>-999999</formula1>
      <formula2>9999999</formula2>
    </dataValidation>
    <dataValidation type="decimal" allowBlank="1" showErrorMessage="1" errorTitle="ERRORE" error="INSERIRE VALORE NUMERICO" prompt="INSERIRE IMPORTO FOGNATURA SE PRESENTE ALTRIMENTI &quot;0&quot;" sqref="R53" xr:uid="{B83E74CF-467E-494D-AFD2-1D0ECF52560A}">
      <formula1>-999999</formula1>
      <formula2>9999999</formula2>
    </dataValidation>
    <dataValidation type="decimal" allowBlank="1" showErrorMessage="1" errorTitle="ERRORE" error="INSERIRE VALORE NUMERICO_x000a_" prompt="INSERIRE IMPORTO DEPURAZIONE SE PRESENTE ALTRIMENTI &quot;0&quot;" sqref="R54" xr:uid="{8DB11569-CE45-40E4-ACC7-3D7F5D24A7DB}">
      <formula1>-999999</formula1>
      <formula2>999999</formula2>
    </dataValidation>
    <dataValidation type="decimal" allowBlank="1" showErrorMessage="1" errorTitle="ERRORE" error="INSERIRE VALORE NUMERICO" prompt="INSERIRE IMPORTO ALTRE PARTITE SE PRESENTE ALTRIMENTI &quot;0&quot;" sqref="R55" xr:uid="{E09AD108-98BE-46F2-86A7-9FFE79AB0900}">
      <formula1>-999999</formula1>
      <formula2>9999999</formula2>
    </dataValidation>
    <dataValidation type="decimal" allowBlank="1" showErrorMessage="1" errorTitle="ERRORE" error="INSERIRE VALORE NUMERICO" prompt="INSERIRE IMPORTO BOLLETTE PRECEDENTI - ALTRIMENTI &quot;0&quot;" sqref="R56" xr:uid="{09B35732-48A8-4FAB-A359-1F52F5F77B64}">
      <formula1>-99999999</formula1>
      <formula2>9999999999</formula2>
    </dataValidation>
    <dataValidation type="decimal" allowBlank="1" showErrorMessage="1" errorTitle="ERRORE" error="INSERIRE VALORE NUMERICO" prompt="INSERIRE IMPORTO IMPONIBILE SU CUI VIENE CALCOLATA L'IVA" sqref="P57" xr:uid="{467AC355-8807-4BB2-9176-F4879A54A7B5}">
      <formula1>-999999</formula1>
      <formula2>9999999</formula2>
    </dataValidation>
    <dataValidation type="decimal" allowBlank="1" showErrorMessage="1" errorTitle="ERRORE" error="INSERIRE VALORE NUMERICO" prompt="INSERIRE IMPORTO IVA " sqref="R57" xr:uid="{DD46FB97-3598-4E8B-92EE-158D4F8A3F15}">
      <formula1>-9999999</formula1>
      <formula2>99999999</formula2>
    </dataValidation>
    <dataValidation type="list" allowBlank="1" showInputMessage="1" showErrorMessage="1" sqref="I68:I79 P32:P40" xr:uid="{AA9753D4-9FE8-4815-88AB-595508F971DE}">
      <formula1>$AD$22:$AD$66</formula1>
    </dataValidation>
    <dataValidation type="date" allowBlank="1" showErrorMessage="1" errorTitle="ERRORE" error="INSERIRE VALORE DATA _x000a_CORRETTO" prompt="INSERIRE DATA INIZIO PERIODO FATTURATO" sqref="J30" xr:uid="{F06E1D2C-069A-4544-87C6-C4B13F673520}">
      <formula1>43101</formula1>
      <formula2>46387</formula2>
    </dataValidation>
    <dataValidation type="whole" allowBlank="1" showInputMessage="1" showErrorMessage="1" errorTitle="ERRORE" error="INSERIRE VALORE NUMERICO" sqref="O31" xr:uid="{537D3742-8E29-4446-951F-2CDAAF06CD11}">
      <formula1>0</formula1>
      <formula2>9999</formula2>
    </dataValidation>
    <dataValidation type="date" allowBlank="1" showErrorMessage="1" errorTitle="ERRORE" error="INSERIRE VALORE DATA _x000a_CORRETTO" prompt="_x000a_" sqref="L30" xr:uid="{3BBD9F2C-E56A-4983-8CC7-38FB9FF2BFBC}">
      <formula1>43101</formula1>
      <formula2>46387</formula2>
    </dataValidation>
  </dataValidations>
  <pageMargins left="0.7" right="0.7" top="0.75" bottom="0.75" header="0.3" footer="0.3"/>
  <pageSetup scale="48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DB4B7-59B3-4228-95ED-B0FDD2BA5EC6}">
  <sheetPr>
    <pageSetUpPr fitToPage="1"/>
  </sheetPr>
  <dimension ref="A1:K18"/>
  <sheetViews>
    <sheetView showGridLines="0" zoomScaleNormal="100" workbookViewId="0">
      <selection activeCell="L18" sqref="L18"/>
    </sheetView>
  </sheetViews>
  <sheetFormatPr defaultRowHeight="14.4" x14ac:dyDescent="0.3"/>
  <cols>
    <col min="1" max="1" width="11.6640625" customWidth="1"/>
    <col min="2" max="2" width="42.5546875" customWidth="1"/>
    <col min="3" max="3" width="14.109375" customWidth="1"/>
    <col min="4" max="4" width="13.33203125" customWidth="1"/>
    <col min="5" max="5" width="14.88671875" customWidth="1"/>
    <col min="6" max="6" width="13.6640625" customWidth="1"/>
    <col min="7" max="7" width="13" customWidth="1"/>
    <col min="8" max="8" width="13.6640625" customWidth="1"/>
    <col min="9" max="9" width="15.33203125" customWidth="1"/>
    <col min="10" max="10" width="17" customWidth="1"/>
    <col min="11" max="11" width="21" customWidth="1"/>
    <col min="12" max="12" width="15.88671875" customWidth="1"/>
  </cols>
  <sheetData>
    <row r="1" spans="1:11" ht="29.4" customHeight="1" x14ac:dyDescent="0.4">
      <c r="A1" s="307" t="s">
        <v>275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</row>
    <row r="6" spans="1:11" s="250" customFormat="1" ht="37.200000000000003" customHeight="1" x14ac:dyDescent="0.3">
      <c r="A6" s="251" t="s">
        <v>274</v>
      </c>
      <c r="B6" s="251" t="s">
        <v>273</v>
      </c>
      <c r="C6" s="251" t="str">
        <f>Simulatore!S31</f>
        <v>Quota fissa</v>
      </c>
      <c r="D6" s="251" t="str">
        <f>Simulatore!T31</f>
        <v>Acquedotto</v>
      </c>
      <c r="E6" s="251" t="str">
        <f>Simulatore!U31</f>
        <v>Oneri perequazione</v>
      </c>
      <c r="F6" s="251" t="str">
        <f>Simulatore!V31</f>
        <v>Fognatura</v>
      </c>
      <c r="G6" s="251" t="str">
        <f>Simulatore!W31</f>
        <v>Depurazione</v>
      </c>
      <c r="H6" s="251" t="str">
        <f>Simulatore!X31</f>
        <v>Altre partite</v>
      </c>
      <c r="I6" s="251" t="str">
        <f>Simulatore!Y31</f>
        <v>Acconti Bollette Precedenti</v>
      </c>
      <c r="J6" s="251" t="str">
        <f>Simulatore!Z31</f>
        <v>Imputazione IVA</v>
      </c>
      <c r="K6" s="251" t="str">
        <f>Simulatore!AC31</f>
        <v>TOTALE (per tipologia concessione)</v>
      </c>
    </row>
    <row r="7" spans="1:11" ht="22.2" customHeight="1" x14ac:dyDescent="0.3">
      <c r="A7" s="252">
        <f>Simulatore!O32</f>
        <v>0</v>
      </c>
      <c r="B7" s="256">
        <f>+Simulatore!P32</f>
        <v>0</v>
      </c>
      <c r="C7" s="257">
        <f>Simulatore!S32</f>
        <v>0</v>
      </c>
      <c r="D7" s="257">
        <f>Simulatore!T32</f>
        <v>0</v>
      </c>
      <c r="E7" s="257">
        <f>Simulatore!U32</f>
        <v>0</v>
      </c>
      <c r="F7" s="257">
        <f>Simulatore!V32</f>
        <v>0</v>
      </c>
      <c r="G7" s="257">
        <f>Simulatore!W32</f>
        <v>0</v>
      </c>
      <c r="H7" s="257">
        <f>Simulatore!X32</f>
        <v>0</v>
      </c>
      <c r="I7" s="257">
        <f>Simulatore!Y32</f>
        <v>0</v>
      </c>
      <c r="J7" s="257">
        <f>Simulatore!Z32</f>
        <v>0</v>
      </c>
      <c r="K7" s="258">
        <f>Simulatore!AC32</f>
        <v>0</v>
      </c>
    </row>
    <row r="8" spans="1:11" ht="22.2" customHeight="1" x14ac:dyDescent="0.3">
      <c r="A8" s="252">
        <f>Simulatore!O33</f>
        <v>0</v>
      </c>
      <c r="B8" s="256">
        <f>+Simulatore!P33</f>
        <v>0</v>
      </c>
      <c r="C8" s="257">
        <f>Simulatore!S33</f>
        <v>0</v>
      </c>
      <c r="D8" s="257">
        <f>Simulatore!T33</f>
        <v>0</v>
      </c>
      <c r="E8" s="257">
        <f>Simulatore!U33</f>
        <v>0</v>
      </c>
      <c r="F8" s="257">
        <f>Simulatore!V33</f>
        <v>0</v>
      </c>
      <c r="G8" s="257">
        <f>Simulatore!W33</f>
        <v>0</v>
      </c>
      <c r="H8" s="257">
        <f>Simulatore!X33</f>
        <v>0</v>
      </c>
      <c r="I8" s="257">
        <f>Simulatore!Y33</f>
        <v>0</v>
      </c>
      <c r="J8" s="257">
        <f>Simulatore!Z33</f>
        <v>0</v>
      </c>
      <c r="K8" s="258">
        <f>Simulatore!AC33</f>
        <v>0</v>
      </c>
    </row>
    <row r="9" spans="1:11" ht="22.2" customHeight="1" x14ac:dyDescent="0.3">
      <c r="A9" s="252">
        <f>Simulatore!O34</f>
        <v>0</v>
      </c>
      <c r="B9" s="256">
        <f>+Simulatore!P34</f>
        <v>0</v>
      </c>
      <c r="C9" s="257">
        <f>Simulatore!S34</f>
        <v>0</v>
      </c>
      <c r="D9" s="257">
        <f>Simulatore!T34</f>
        <v>0</v>
      </c>
      <c r="E9" s="257">
        <f>Simulatore!U34</f>
        <v>0</v>
      </c>
      <c r="F9" s="257">
        <f>Simulatore!V34</f>
        <v>0</v>
      </c>
      <c r="G9" s="257">
        <f>Simulatore!W34</f>
        <v>0</v>
      </c>
      <c r="H9" s="257">
        <f>Simulatore!X34</f>
        <v>0</v>
      </c>
      <c r="I9" s="257">
        <f>Simulatore!Y34</f>
        <v>0</v>
      </c>
      <c r="J9" s="257">
        <f>Simulatore!Z34</f>
        <v>0</v>
      </c>
      <c r="K9" s="258">
        <f>Simulatore!AC34</f>
        <v>0</v>
      </c>
    </row>
    <row r="10" spans="1:11" ht="22.2" customHeight="1" x14ac:dyDescent="0.3">
      <c r="A10" s="252">
        <f>Simulatore!O35</f>
        <v>0</v>
      </c>
      <c r="B10" s="256">
        <f>+Simulatore!P35</f>
        <v>0</v>
      </c>
      <c r="C10" s="257">
        <f>Simulatore!S35</f>
        <v>0</v>
      </c>
      <c r="D10" s="257">
        <f>Simulatore!T35</f>
        <v>0</v>
      </c>
      <c r="E10" s="257">
        <f>Simulatore!U35</f>
        <v>0</v>
      </c>
      <c r="F10" s="257">
        <f>Simulatore!V35</f>
        <v>0</v>
      </c>
      <c r="G10" s="257">
        <f>Simulatore!W35</f>
        <v>0</v>
      </c>
      <c r="H10" s="257">
        <f>Simulatore!X35</f>
        <v>0</v>
      </c>
      <c r="I10" s="257">
        <f>Simulatore!Y35</f>
        <v>0</v>
      </c>
      <c r="J10" s="257">
        <f>Simulatore!Z35</f>
        <v>0</v>
      </c>
      <c r="K10" s="258">
        <f>Simulatore!AC35</f>
        <v>0</v>
      </c>
    </row>
    <row r="11" spans="1:11" ht="22.2" customHeight="1" x14ac:dyDescent="0.3">
      <c r="A11" s="252">
        <f>Simulatore!O36</f>
        <v>0</v>
      </c>
      <c r="B11" s="256">
        <f>+Simulatore!P36</f>
        <v>0</v>
      </c>
      <c r="C11" s="257">
        <f>Simulatore!S36</f>
        <v>0</v>
      </c>
      <c r="D11" s="257">
        <f>Simulatore!T36</f>
        <v>0</v>
      </c>
      <c r="E11" s="257">
        <f>Simulatore!U36</f>
        <v>0</v>
      </c>
      <c r="F11" s="257">
        <f>Simulatore!V36</f>
        <v>0</v>
      </c>
      <c r="G11" s="257">
        <f>Simulatore!W36</f>
        <v>0</v>
      </c>
      <c r="H11" s="257">
        <f>Simulatore!X36</f>
        <v>0</v>
      </c>
      <c r="I11" s="257">
        <f>Simulatore!Y36</f>
        <v>0</v>
      </c>
      <c r="J11" s="257">
        <f>Simulatore!Z36</f>
        <v>0</v>
      </c>
      <c r="K11" s="258">
        <f>Simulatore!AC36</f>
        <v>0</v>
      </c>
    </row>
    <row r="12" spans="1:11" ht="22.2" customHeight="1" x14ac:dyDescent="0.3">
      <c r="A12" s="252">
        <f>Simulatore!O37</f>
        <v>0</v>
      </c>
      <c r="B12" s="256">
        <f>+Simulatore!P37</f>
        <v>0</v>
      </c>
      <c r="C12" s="257">
        <f>Simulatore!S37</f>
        <v>0</v>
      </c>
      <c r="D12" s="257">
        <f>Simulatore!T37</f>
        <v>0</v>
      </c>
      <c r="E12" s="257">
        <f>Simulatore!U37</f>
        <v>0</v>
      </c>
      <c r="F12" s="257">
        <f>Simulatore!V37</f>
        <v>0</v>
      </c>
      <c r="G12" s="257">
        <f>Simulatore!W37</f>
        <v>0</v>
      </c>
      <c r="H12" s="257">
        <f>Simulatore!X37</f>
        <v>0</v>
      </c>
      <c r="I12" s="257">
        <f>Simulatore!Y37</f>
        <v>0</v>
      </c>
      <c r="J12" s="257">
        <f>Simulatore!Z37</f>
        <v>0</v>
      </c>
      <c r="K12" s="258">
        <f>Simulatore!AC37</f>
        <v>0</v>
      </c>
    </row>
    <row r="13" spans="1:11" ht="22.2" customHeight="1" x14ac:dyDescent="0.3">
      <c r="A13" s="252">
        <f>Simulatore!O38</f>
        <v>0</v>
      </c>
      <c r="B13" s="256">
        <f>+Simulatore!P38</f>
        <v>0</v>
      </c>
      <c r="C13" s="257">
        <f>Simulatore!S38</f>
        <v>0</v>
      </c>
      <c r="D13" s="257">
        <f>Simulatore!T38</f>
        <v>0</v>
      </c>
      <c r="E13" s="257">
        <f>Simulatore!U38</f>
        <v>0</v>
      </c>
      <c r="F13" s="257">
        <f>Simulatore!V38</f>
        <v>0</v>
      </c>
      <c r="G13" s="257">
        <f>Simulatore!W38</f>
        <v>0</v>
      </c>
      <c r="H13" s="257">
        <f>Simulatore!X38</f>
        <v>0</v>
      </c>
      <c r="I13" s="257">
        <f>Simulatore!Y38</f>
        <v>0</v>
      </c>
      <c r="J13" s="257">
        <f>Simulatore!Z38</f>
        <v>0</v>
      </c>
      <c r="K13" s="258">
        <f>Simulatore!AC38</f>
        <v>0</v>
      </c>
    </row>
    <row r="14" spans="1:11" ht="22.2" customHeight="1" x14ac:dyDescent="0.3">
      <c r="A14" s="252">
        <f>Simulatore!O39</f>
        <v>0</v>
      </c>
      <c r="B14" s="256">
        <f>+Simulatore!P39</f>
        <v>0</v>
      </c>
      <c r="C14" s="257">
        <f>Simulatore!S39</f>
        <v>0</v>
      </c>
      <c r="D14" s="257">
        <f>Simulatore!T39</f>
        <v>0</v>
      </c>
      <c r="E14" s="257">
        <f>Simulatore!U39</f>
        <v>0</v>
      </c>
      <c r="F14" s="257">
        <f>Simulatore!V39</f>
        <v>0</v>
      </c>
      <c r="G14" s="257">
        <f>Simulatore!W39</f>
        <v>0</v>
      </c>
      <c r="H14" s="257">
        <f>Simulatore!X39</f>
        <v>0</v>
      </c>
      <c r="I14" s="257">
        <f>Simulatore!Y39</f>
        <v>0</v>
      </c>
      <c r="J14" s="257">
        <f>Simulatore!Z39</f>
        <v>0</v>
      </c>
      <c r="K14" s="258">
        <f>Simulatore!AC39</f>
        <v>0</v>
      </c>
    </row>
    <row r="15" spans="1:11" ht="22.2" customHeight="1" x14ac:dyDescent="0.3">
      <c r="A15" s="252">
        <f>Simulatore!O40</f>
        <v>0</v>
      </c>
      <c r="B15" s="256">
        <f>+Simulatore!P40</f>
        <v>0</v>
      </c>
      <c r="C15" s="257">
        <f>Simulatore!S40</f>
        <v>0</v>
      </c>
      <c r="D15" s="257">
        <f>Simulatore!T40</f>
        <v>0</v>
      </c>
      <c r="E15" s="257">
        <f>Simulatore!U40</f>
        <v>0</v>
      </c>
      <c r="F15" s="257">
        <f>Simulatore!V40</f>
        <v>0</v>
      </c>
      <c r="G15" s="257">
        <f>Simulatore!W40</f>
        <v>0</v>
      </c>
      <c r="H15" s="257">
        <f>Simulatore!X40</f>
        <v>0</v>
      </c>
      <c r="I15" s="257">
        <f>Simulatore!Y40</f>
        <v>0</v>
      </c>
      <c r="J15" s="257">
        <f>Simulatore!Z40</f>
        <v>0</v>
      </c>
      <c r="K15" s="258">
        <f>Simulatore!AC40</f>
        <v>0</v>
      </c>
    </row>
    <row r="16" spans="1:11" x14ac:dyDescent="0.3">
      <c r="A16" s="253"/>
      <c r="B16" s="253"/>
      <c r="C16" s="253"/>
      <c r="D16" s="253"/>
      <c r="E16" s="253"/>
      <c r="F16" s="253"/>
      <c r="G16" s="253"/>
      <c r="H16" s="253"/>
      <c r="I16" s="253"/>
      <c r="J16" s="253"/>
      <c r="K16" s="253"/>
    </row>
    <row r="17" spans="1:11" x14ac:dyDescent="0.3">
      <c r="A17" s="254" t="str">
        <f>Simulatore!S42</f>
        <v>TOTALI</v>
      </c>
      <c r="B17" s="253"/>
      <c r="C17" s="253"/>
      <c r="D17" s="253"/>
      <c r="E17" s="253"/>
      <c r="F17" s="253"/>
      <c r="G17" s="253"/>
      <c r="H17" s="253"/>
      <c r="I17" s="253"/>
      <c r="J17" s="253"/>
      <c r="K17" s="253"/>
    </row>
    <row r="18" spans="1:11" ht="23.4" customHeight="1" x14ac:dyDescent="0.3">
      <c r="A18" s="255">
        <f>SUM(A7:A16)</f>
        <v>0</v>
      </c>
      <c r="B18" s="255"/>
      <c r="C18" s="259">
        <f>Simulatore!S43</f>
        <v>0</v>
      </c>
      <c r="D18" s="259">
        <f>Simulatore!T43</f>
        <v>0</v>
      </c>
      <c r="E18" s="259">
        <f>Simulatore!U43</f>
        <v>0</v>
      </c>
      <c r="F18" s="259">
        <f>Simulatore!V43</f>
        <v>0</v>
      </c>
      <c r="G18" s="259">
        <f>Simulatore!W43</f>
        <v>0</v>
      </c>
      <c r="H18" s="259">
        <f>Simulatore!X43</f>
        <v>0</v>
      </c>
      <c r="I18" s="259">
        <f>Simulatore!Y43</f>
        <v>0</v>
      </c>
      <c r="J18" s="259">
        <f>Simulatore!Z43</f>
        <v>0</v>
      </c>
      <c r="K18" s="259">
        <f>Simulatore!AC43</f>
        <v>0</v>
      </c>
    </row>
  </sheetData>
  <sheetProtection algorithmName="SHA-512" hashValue="GomrWIsZqnZPfM7YfaRMOgFLaLXG+uWsv3dB4PEbc2N6f/opZZidEJDoUlSijhMe5Fs7Ja5wueCqnfgtcQEcdg==" saltValue="t4z9LYy85y+Oc8Jm6qDPrQ==" spinCount="100000" sheet="1" objects="1" scenarios="1"/>
  <mergeCells count="1">
    <mergeCell ref="A1:K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pageOrder="overThenDown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1260E-D6A1-4256-AAAF-9C30E45FDF5A}">
  <sheetPr>
    <tabColor rgb="FFFF0000"/>
  </sheetPr>
  <dimension ref="A1:AF406"/>
  <sheetViews>
    <sheetView zoomScale="80" zoomScaleNormal="80" workbookViewId="0">
      <pane xSplit="4" ySplit="1" topLeftCell="E360" activePane="bottomRight" state="frozen"/>
      <selection pane="topRight" activeCell="E1" sqref="E1"/>
      <selection pane="bottomLeft" activeCell="A2" sqref="A2"/>
      <selection pane="bottomRight" activeCell="D362" sqref="D362"/>
    </sheetView>
  </sheetViews>
  <sheetFormatPr defaultRowHeight="14.4" outlineLevelCol="1" x14ac:dyDescent="0.3"/>
  <cols>
    <col min="1" max="1" width="5.44140625" customWidth="1"/>
    <col min="2" max="2" width="11" customWidth="1"/>
    <col min="3" max="3" width="10.5546875" style="68" customWidth="1"/>
    <col min="4" max="4" width="59.109375" customWidth="1"/>
    <col min="5" max="5" width="11.6640625" style="113" customWidth="1" outlineLevel="1"/>
    <col min="6" max="6" width="15.5546875" style="113" customWidth="1" outlineLevel="1"/>
    <col min="7" max="7" width="21.6640625" style="113" customWidth="1" outlineLevel="1"/>
    <col min="8" max="8" width="19.88671875" style="113" customWidth="1" outlineLevel="1"/>
    <col min="9" max="9" width="18.33203125" style="113" customWidth="1" outlineLevel="1"/>
    <col min="10" max="11" width="11.6640625" customWidth="1"/>
    <col min="12" max="12" width="15" customWidth="1"/>
    <col min="13" max="14" width="13.6640625" customWidth="1"/>
    <col min="15" max="15" width="14.33203125" customWidth="1"/>
    <col min="16" max="17" width="11.6640625" customWidth="1"/>
    <col min="18" max="18" width="11" style="11" customWidth="1"/>
    <col min="19" max="19" width="11.33203125" style="11" customWidth="1"/>
    <col min="20" max="24" width="13.44140625" customWidth="1"/>
    <col min="25" max="25" width="12.33203125" customWidth="1"/>
    <col min="26" max="29" width="13.44140625" customWidth="1"/>
    <col min="30" max="32" width="11.109375" customWidth="1"/>
  </cols>
  <sheetData>
    <row r="1" spans="1:32" ht="58.2" thickBot="1" x14ac:dyDescent="0.35">
      <c r="A1" s="12" t="s">
        <v>48</v>
      </c>
      <c r="B1" s="13" t="s">
        <v>49</v>
      </c>
      <c r="C1" s="14" t="s">
        <v>50</v>
      </c>
      <c r="D1" s="14" t="s">
        <v>48</v>
      </c>
      <c r="E1" s="103" t="s">
        <v>51</v>
      </c>
      <c r="F1" s="103" t="s">
        <v>52</v>
      </c>
      <c r="G1" s="103" t="s">
        <v>53</v>
      </c>
      <c r="H1" s="103" t="s">
        <v>54</v>
      </c>
      <c r="I1" s="103" t="s">
        <v>55</v>
      </c>
      <c r="J1" s="16" t="s">
        <v>56</v>
      </c>
      <c r="K1" s="16" t="s">
        <v>57</v>
      </c>
      <c r="L1" s="16" t="s">
        <v>58</v>
      </c>
      <c r="M1" s="16" t="s">
        <v>59</v>
      </c>
      <c r="N1" s="16" t="s">
        <v>60</v>
      </c>
      <c r="O1" s="16" t="s">
        <v>61</v>
      </c>
      <c r="P1" s="16" t="s">
        <v>62</v>
      </c>
      <c r="Q1" s="16" t="s">
        <v>63</v>
      </c>
      <c r="R1" s="17" t="s">
        <v>64</v>
      </c>
      <c r="S1" s="18" t="s">
        <v>65</v>
      </c>
      <c r="T1" s="19" t="s">
        <v>56</v>
      </c>
      <c r="U1" s="19" t="s">
        <v>57</v>
      </c>
      <c r="V1" s="19" t="s">
        <v>58</v>
      </c>
      <c r="W1" s="19" t="s">
        <v>59</v>
      </c>
      <c r="X1" s="19" t="s">
        <v>60</v>
      </c>
      <c r="Y1" s="19" t="s">
        <v>61</v>
      </c>
      <c r="Z1" s="19" t="s">
        <v>62</v>
      </c>
      <c r="AA1" s="19" t="s">
        <v>63</v>
      </c>
      <c r="AB1" s="19" t="s">
        <v>64</v>
      </c>
      <c r="AC1" s="20" t="s">
        <v>65</v>
      </c>
      <c r="AD1" s="120" t="s">
        <v>133</v>
      </c>
      <c r="AE1" s="120" t="s">
        <v>150</v>
      </c>
      <c r="AF1" s="120" t="s">
        <v>135</v>
      </c>
    </row>
    <row r="2" spans="1:32" s="82" customFormat="1" ht="24" thickBot="1" x14ac:dyDescent="0.4">
      <c r="A2" s="85"/>
      <c r="C2" s="86"/>
      <c r="D2" s="87">
        <v>2018</v>
      </c>
      <c r="E2" s="104"/>
      <c r="F2" s="104"/>
      <c r="G2" s="104"/>
      <c r="H2" s="104"/>
      <c r="I2" s="104"/>
      <c r="R2" s="88"/>
      <c r="S2" s="88"/>
      <c r="T2" s="83" t="s">
        <v>47</v>
      </c>
      <c r="U2" s="83"/>
      <c r="V2" s="83">
        <v>0.12280000000000001</v>
      </c>
      <c r="W2" s="83"/>
      <c r="X2" s="83"/>
      <c r="Y2" s="83"/>
      <c r="Z2" s="83"/>
      <c r="AA2" s="83"/>
      <c r="AB2" s="83"/>
      <c r="AC2" s="83"/>
      <c r="AD2" s="119" t="s">
        <v>132</v>
      </c>
    </row>
    <row r="3" spans="1:32" ht="39.9" customHeight="1" thickBot="1" x14ac:dyDescent="0.35">
      <c r="A3" s="313" t="s">
        <v>66</v>
      </c>
      <c r="B3" s="314" t="s">
        <v>67</v>
      </c>
      <c r="C3" s="21" t="s">
        <v>68</v>
      </c>
      <c r="D3" s="1" t="s">
        <v>4</v>
      </c>
      <c r="E3" s="105">
        <v>55</v>
      </c>
      <c r="F3" s="105">
        <v>77</v>
      </c>
      <c r="G3" s="105">
        <v>99</v>
      </c>
      <c r="H3" s="105">
        <v>121</v>
      </c>
      <c r="I3" s="105">
        <v>100000121</v>
      </c>
      <c r="J3" s="22">
        <v>0.36</v>
      </c>
      <c r="K3" s="22">
        <v>0.72</v>
      </c>
      <c r="L3" s="22">
        <v>0.96</v>
      </c>
      <c r="M3" s="22">
        <v>1.42</v>
      </c>
      <c r="N3" s="22">
        <v>1.6</v>
      </c>
      <c r="O3" s="22">
        <v>26.1</v>
      </c>
      <c r="P3" s="22">
        <v>0.5</v>
      </c>
      <c r="Q3" s="22">
        <v>0.5</v>
      </c>
      <c r="R3" s="22">
        <v>0.33</v>
      </c>
      <c r="S3" s="23">
        <v>0.62</v>
      </c>
      <c r="T3" s="24">
        <f>+J3*$V$2</f>
        <v>4.4207999999999997E-2</v>
      </c>
      <c r="U3" s="24">
        <f t="shared" ref="U3:AC18" si="0">+K3*$V$2</f>
        <v>8.8415999999999995E-2</v>
      </c>
      <c r="V3" s="24">
        <f t="shared" si="0"/>
        <v>0.11788800000000001</v>
      </c>
      <c r="W3" s="24">
        <f t="shared" si="0"/>
        <v>0.174376</v>
      </c>
      <c r="X3" s="24">
        <f t="shared" si="0"/>
        <v>0.19647999999999999</v>
      </c>
      <c r="Y3" s="24">
        <f t="shared" si="0"/>
        <v>3.2050800000000002</v>
      </c>
      <c r="Z3" s="24">
        <f t="shared" si="0"/>
        <v>6.1400000000000003E-2</v>
      </c>
      <c r="AA3" s="24">
        <f t="shared" si="0"/>
        <v>6.1400000000000003E-2</v>
      </c>
      <c r="AB3" s="24">
        <f t="shared" si="0"/>
        <v>4.0523999999999998E-2</v>
      </c>
      <c r="AC3" s="24">
        <f t="shared" si="0"/>
        <v>7.6135999999999995E-2</v>
      </c>
      <c r="AD3">
        <v>4.0000000000000001E-3</v>
      </c>
      <c r="AE3">
        <v>8.9999999999999993E-3</v>
      </c>
      <c r="AF3">
        <v>5.0000000000000001E-3</v>
      </c>
    </row>
    <row r="4" spans="1:32" ht="39.9" customHeight="1" thickBot="1" x14ac:dyDescent="0.35">
      <c r="A4" s="313"/>
      <c r="B4" s="314"/>
      <c r="C4" s="21" t="s">
        <v>69</v>
      </c>
      <c r="D4" s="1" t="s">
        <v>5</v>
      </c>
      <c r="E4" s="105">
        <v>90</v>
      </c>
      <c r="F4" s="105">
        <v>126</v>
      </c>
      <c r="G4" s="105">
        <v>162</v>
      </c>
      <c r="H4" s="105">
        <v>198</v>
      </c>
      <c r="I4" s="105">
        <v>100000198</v>
      </c>
      <c r="J4" s="22">
        <v>0.36</v>
      </c>
      <c r="K4" s="22">
        <v>0.72</v>
      </c>
      <c r="L4" s="22">
        <v>0.96</v>
      </c>
      <c r="M4" s="22">
        <v>1.42</v>
      </c>
      <c r="N4" s="22">
        <v>1.6</v>
      </c>
      <c r="O4" s="22">
        <v>26.1</v>
      </c>
      <c r="P4" s="22">
        <v>0.5</v>
      </c>
      <c r="Q4" s="22">
        <v>0.5</v>
      </c>
      <c r="R4" s="22">
        <v>0.33</v>
      </c>
      <c r="S4" s="23">
        <v>0.62</v>
      </c>
      <c r="T4" s="24">
        <f t="shared" ref="T4:T10" si="1">+J4*$V$2</f>
        <v>4.4207999999999997E-2</v>
      </c>
      <c r="U4" s="24">
        <f t="shared" si="0"/>
        <v>8.8415999999999995E-2</v>
      </c>
      <c r="V4" s="24">
        <f t="shared" si="0"/>
        <v>0.11788800000000001</v>
      </c>
      <c r="W4" s="24">
        <f t="shared" si="0"/>
        <v>0.174376</v>
      </c>
      <c r="X4" s="24">
        <f t="shared" si="0"/>
        <v>0.19647999999999999</v>
      </c>
      <c r="Y4" s="24">
        <f t="shared" si="0"/>
        <v>3.2050800000000002</v>
      </c>
      <c r="Z4" s="24">
        <f t="shared" si="0"/>
        <v>6.1400000000000003E-2</v>
      </c>
      <c r="AA4" s="24">
        <f t="shared" si="0"/>
        <v>6.1400000000000003E-2</v>
      </c>
      <c r="AB4" s="24">
        <f t="shared" si="0"/>
        <v>4.0523999999999998E-2</v>
      </c>
      <c r="AC4" s="24">
        <f t="shared" si="0"/>
        <v>7.6135999999999995E-2</v>
      </c>
      <c r="AD4">
        <v>4.0000000000000001E-3</v>
      </c>
      <c r="AE4">
        <v>8.9999999999999993E-3</v>
      </c>
      <c r="AF4">
        <v>5.0000000000000001E-3</v>
      </c>
    </row>
    <row r="5" spans="1:32" ht="39.9" customHeight="1" thickBot="1" x14ac:dyDescent="0.35">
      <c r="A5" s="313"/>
      <c r="B5" s="314"/>
      <c r="C5" s="21" t="s">
        <v>70</v>
      </c>
      <c r="D5" s="1" t="s">
        <v>6</v>
      </c>
      <c r="E5" s="105">
        <v>124</v>
      </c>
      <c r="F5" s="105">
        <v>174</v>
      </c>
      <c r="G5" s="105">
        <v>224</v>
      </c>
      <c r="H5" s="105">
        <v>274</v>
      </c>
      <c r="I5" s="105">
        <v>100000274</v>
      </c>
      <c r="J5" s="22">
        <v>0.36</v>
      </c>
      <c r="K5" s="22">
        <v>0.72</v>
      </c>
      <c r="L5" s="22">
        <v>0.96</v>
      </c>
      <c r="M5" s="22">
        <v>1.42</v>
      </c>
      <c r="N5" s="22">
        <v>1.6</v>
      </c>
      <c r="O5" s="22">
        <v>26.1</v>
      </c>
      <c r="P5" s="22">
        <v>0.5</v>
      </c>
      <c r="Q5" s="22">
        <v>0.5</v>
      </c>
      <c r="R5" s="22">
        <v>0.33</v>
      </c>
      <c r="S5" s="23">
        <v>0.62</v>
      </c>
      <c r="T5" s="24">
        <f t="shared" si="1"/>
        <v>4.4207999999999997E-2</v>
      </c>
      <c r="U5" s="24">
        <f t="shared" si="0"/>
        <v>8.8415999999999995E-2</v>
      </c>
      <c r="V5" s="24">
        <f t="shared" si="0"/>
        <v>0.11788800000000001</v>
      </c>
      <c r="W5" s="24">
        <f t="shared" si="0"/>
        <v>0.174376</v>
      </c>
      <c r="X5" s="24">
        <f t="shared" si="0"/>
        <v>0.19647999999999999</v>
      </c>
      <c r="Y5" s="24">
        <f t="shared" si="0"/>
        <v>3.2050800000000002</v>
      </c>
      <c r="Z5" s="24">
        <f t="shared" si="0"/>
        <v>6.1400000000000003E-2</v>
      </c>
      <c r="AA5" s="24">
        <f t="shared" si="0"/>
        <v>6.1400000000000003E-2</v>
      </c>
      <c r="AB5" s="24">
        <f t="shared" si="0"/>
        <v>4.0523999999999998E-2</v>
      </c>
      <c r="AC5" s="24">
        <f t="shared" si="0"/>
        <v>7.6135999999999995E-2</v>
      </c>
      <c r="AD5">
        <v>4.0000000000000001E-3</v>
      </c>
      <c r="AE5">
        <v>8.9999999999999993E-3</v>
      </c>
      <c r="AF5">
        <v>5.0000000000000001E-3</v>
      </c>
    </row>
    <row r="6" spans="1:32" ht="39.9" customHeight="1" thickBot="1" x14ac:dyDescent="0.35">
      <c r="A6" s="313"/>
      <c r="B6" s="314"/>
      <c r="C6" s="21" t="s">
        <v>71</v>
      </c>
      <c r="D6" s="1" t="s">
        <v>7</v>
      </c>
      <c r="E6" s="105">
        <v>160</v>
      </c>
      <c r="F6" s="105">
        <v>224</v>
      </c>
      <c r="G6" s="105">
        <v>288</v>
      </c>
      <c r="H6" s="105">
        <v>352</v>
      </c>
      <c r="I6" s="105">
        <v>100000352</v>
      </c>
      <c r="J6" s="22">
        <v>0.36</v>
      </c>
      <c r="K6" s="22">
        <v>0.72</v>
      </c>
      <c r="L6" s="22">
        <v>0.96</v>
      </c>
      <c r="M6" s="22">
        <v>1.42</v>
      </c>
      <c r="N6" s="22">
        <v>1.6</v>
      </c>
      <c r="O6" s="22">
        <v>26.1</v>
      </c>
      <c r="P6" s="22">
        <v>0.5</v>
      </c>
      <c r="Q6" s="22">
        <v>0.5</v>
      </c>
      <c r="R6" s="22">
        <v>0.33</v>
      </c>
      <c r="S6" s="23">
        <v>0.62</v>
      </c>
      <c r="T6" s="24">
        <f t="shared" si="1"/>
        <v>4.4207999999999997E-2</v>
      </c>
      <c r="U6" s="24">
        <f t="shared" si="0"/>
        <v>8.8415999999999995E-2</v>
      </c>
      <c r="V6" s="24">
        <f t="shared" si="0"/>
        <v>0.11788800000000001</v>
      </c>
      <c r="W6" s="24">
        <f t="shared" si="0"/>
        <v>0.174376</v>
      </c>
      <c r="X6" s="24">
        <f t="shared" si="0"/>
        <v>0.19647999999999999</v>
      </c>
      <c r="Y6" s="24">
        <f t="shared" si="0"/>
        <v>3.2050800000000002</v>
      </c>
      <c r="Z6" s="24">
        <f t="shared" si="0"/>
        <v>6.1400000000000003E-2</v>
      </c>
      <c r="AA6" s="24">
        <f t="shared" si="0"/>
        <v>6.1400000000000003E-2</v>
      </c>
      <c r="AB6" s="24">
        <f t="shared" si="0"/>
        <v>4.0523999999999998E-2</v>
      </c>
      <c r="AC6" s="24">
        <f t="shared" si="0"/>
        <v>7.6135999999999995E-2</v>
      </c>
      <c r="AD6">
        <v>4.0000000000000001E-3</v>
      </c>
      <c r="AE6">
        <v>8.9999999999999993E-3</v>
      </c>
      <c r="AF6">
        <v>5.0000000000000001E-3</v>
      </c>
    </row>
    <row r="7" spans="1:32" ht="39.9" customHeight="1" thickBot="1" x14ac:dyDescent="0.35">
      <c r="A7" s="313"/>
      <c r="B7" s="314"/>
      <c r="C7" s="21" t="s">
        <v>72</v>
      </c>
      <c r="D7" s="1" t="s">
        <v>8</v>
      </c>
      <c r="E7" s="105">
        <v>195</v>
      </c>
      <c r="F7" s="105">
        <v>273</v>
      </c>
      <c r="G7" s="105">
        <v>351</v>
      </c>
      <c r="H7" s="105">
        <v>429</v>
      </c>
      <c r="I7" s="105">
        <v>100000429</v>
      </c>
      <c r="J7" s="22">
        <v>0.36</v>
      </c>
      <c r="K7" s="22">
        <v>0.72</v>
      </c>
      <c r="L7" s="22">
        <v>0.96</v>
      </c>
      <c r="M7" s="22">
        <v>1.42</v>
      </c>
      <c r="N7" s="22">
        <v>1.6</v>
      </c>
      <c r="O7" s="22">
        <v>26.1</v>
      </c>
      <c r="P7" s="22">
        <v>0.5</v>
      </c>
      <c r="Q7" s="22">
        <v>0.5</v>
      </c>
      <c r="R7" s="22">
        <v>0.33</v>
      </c>
      <c r="S7" s="23">
        <v>0.62</v>
      </c>
      <c r="T7" s="24">
        <f t="shared" si="1"/>
        <v>4.4207999999999997E-2</v>
      </c>
      <c r="U7" s="24">
        <f t="shared" si="0"/>
        <v>8.8415999999999995E-2</v>
      </c>
      <c r="V7" s="24">
        <f t="shared" si="0"/>
        <v>0.11788800000000001</v>
      </c>
      <c r="W7" s="24">
        <f t="shared" si="0"/>
        <v>0.174376</v>
      </c>
      <c r="X7" s="24">
        <f t="shared" si="0"/>
        <v>0.19647999999999999</v>
      </c>
      <c r="Y7" s="24">
        <f t="shared" si="0"/>
        <v>3.2050800000000002</v>
      </c>
      <c r="Z7" s="24">
        <f t="shared" si="0"/>
        <v>6.1400000000000003E-2</v>
      </c>
      <c r="AA7" s="24">
        <f t="shared" si="0"/>
        <v>6.1400000000000003E-2</v>
      </c>
      <c r="AB7" s="24">
        <f t="shared" si="0"/>
        <v>4.0523999999999998E-2</v>
      </c>
      <c r="AC7" s="24">
        <f t="shared" si="0"/>
        <v>7.6135999999999995E-2</v>
      </c>
      <c r="AD7">
        <v>4.0000000000000001E-3</v>
      </c>
      <c r="AE7">
        <v>8.9999999999999993E-3</v>
      </c>
      <c r="AF7">
        <v>5.0000000000000001E-3</v>
      </c>
    </row>
    <row r="8" spans="1:32" ht="39.9" customHeight="1" thickBot="1" x14ac:dyDescent="0.35">
      <c r="A8" s="313"/>
      <c r="B8" s="314"/>
      <c r="C8" s="21" t="s">
        <v>73</v>
      </c>
      <c r="D8" s="1" t="s">
        <v>9</v>
      </c>
      <c r="E8" s="105">
        <v>230</v>
      </c>
      <c r="F8" s="105">
        <v>322</v>
      </c>
      <c r="G8" s="105">
        <v>414</v>
      </c>
      <c r="H8" s="105">
        <v>506</v>
      </c>
      <c r="I8" s="105">
        <v>100000506</v>
      </c>
      <c r="J8" s="22">
        <v>0.36</v>
      </c>
      <c r="K8" s="22">
        <v>0.72</v>
      </c>
      <c r="L8" s="22">
        <v>0.96</v>
      </c>
      <c r="M8" s="22">
        <v>1.42</v>
      </c>
      <c r="N8" s="22">
        <v>1.6</v>
      </c>
      <c r="O8" s="22">
        <v>26.1</v>
      </c>
      <c r="P8" s="22">
        <v>0.5</v>
      </c>
      <c r="Q8" s="22">
        <v>0.5</v>
      </c>
      <c r="R8" s="22">
        <v>0.33</v>
      </c>
      <c r="S8" s="23">
        <v>0.62</v>
      </c>
      <c r="T8" s="24">
        <f t="shared" si="1"/>
        <v>4.4207999999999997E-2</v>
      </c>
      <c r="U8" s="24">
        <f t="shared" si="0"/>
        <v>8.8415999999999995E-2</v>
      </c>
      <c r="V8" s="24">
        <f t="shared" si="0"/>
        <v>0.11788800000000001</v>
      </c>
      <c r="W8" s="24">
        <f t="shared" si="0"/>
        <v>0.174376</v>
      </c>
      <c r="X8" s="24">
        <f t="shared" si="0"/>
        <v>0.19647999999999999</v>
      </c>
      <c r="Y8" s="24">
        <f t="shared" si="0"/>
        <v>3.2050800000000002</v>
      </c>
      <c r="Z8" s="24">
        <f t="shared" si="0"/>
        <v>6.1400000000000003E-2</v>
      </c>
      <c r="AA8" s="24">
        <f t="shared" si="0"/>
        <v>6.1400000000000003E-2</v>
      </c>
      <c r="AB8" s="24">
        <f t="shared" si="0"/>
        <v>4.0523999999999998E-2</v>
      </c>
      <c r="AC8" s="24">
        <f t="shared" si="0"/>
        <v>7.6135999999999995E-2</v>
      </c>
      <c r="AD8">
        <v>4.0000000000000001E-3</v>
      </c>
      <c r="AE8">
        <v>8.9999999999999993E-3</v>
      </c>
      <c r="AF8">
        <v>5.0000000000000001E-3</v>
      </c>
    </row>
    <row r="9" spans="1:32" ht="39.9" customHeight="1" thickBot="1" x14ac:dyDescent="0.35">
      <c r="A9" s="313"/>
      <c r="B9" s="314"/>
      <c r="C9" s="21" t="s">
        <v>74</v>
      </c>
      <c r="D9" s="1" t="s">
        <v>10</v>
      </c>
      <c r="E9" s="105">
        <v>24</v>
      </c>
      <c r="F9" s="105">
        <v>55</v>
      </c>
      <c r="G9" s="105">
        <v>77</v>
      </c>
      <c r="H9" s="105">
        <v>99</v>
      </c>
      <c r="I9" s="105">
        <v>10000099</v>
      </c>
      <c r="J9" s="22">
        <v>0.36</v>
      </c>
      <c r="K9" s="22">
        <v>0.72</v>
      </c>
      <c r="L9" s="22">
        <v>0.96</v>
      </c>
      <c r="M9" s="22">
        <v>1.42</v>
      </c>
      <c r="N9" s="22">
        <v>1.6</v>
      </c>
      <c r="O9" s="22">
        <v>83.8</v>
      </c>
      <c r="P9" s="22">
        <f>0.5*2</f>
        <v>1</v>
      </c>
      <c r="Q9" s="22">
        <v>1</v>
      </c>
      <c r="R9" s="22">
        <v>0.33</v>
      </c>
      <c r="S9" s="23">
        <v>0.62</v>
      </c>
      <c r="T9" s="24">
        <f t="shared" si="1"/>
        <v>4.4207999999999997E-2</v>
      </c>
      <c r="U9" s="24">
        <f t="shared" si="0"/>
        <v>8.8415999999999995E-2</v>
      </c>
      <c r="V9" s="24">
        <f t="shared" si="0"/>
        <v>0.11788800000000001</v>
      </c>
      <c r="W9" s="24">
        <f t="shared" si="0"/>
        <v>0.174376</v>
      </c>
      <c r="X9" s="24">
        <f t="shared" si="0"/>
        <v>0.19647999999999999</v>
      </c>
      <c r="Y9" s="24">
        <f t="shared" si="0"/>
        <v>10.29064</v>
      </c>
      <c r="Z9" s="24">
        <f t="shared" si="0"/>
        <v>0.12280000000000001</v>
      </c>
      <c r="AA9" s="24">
        <f t="shared" si="0"/>
        <v>0.12280000000000001</v>
      </c>
      <c r="AB9" s="24">
        <f t="shared" si="0"/>
        <v>4.0523999999999998E-2</v>
      </c>
      <c r="AC9" s="24">
        <f t="shared" si="0"/>
        <v>7.6135999999999995E-2</v>
      </c>
      <c r="AD9">
        <v>4.0000000000000001E-3</v>
      </c>
      <c r="AE9">
        <v>8.9999999999999993E-3</v>
      </c>
      <c r="AF9">
        <v>5.0000000000000001E-3</v>
      </c>
    </row>
    <row r="10" spans="1:32" ht="39.9" customHeight="1" thickBot="1" x14ac:dyDescent="0.35">
      <c r="A10" s="313"/>
      <c r="B10" s="314"/>
      <c r="C10" s="21" t="s">
        <v>75</v>
      </c>
      <c r="D10" s="1" t="s">
        <v>11</v>
      </c>
      <c r="E10" s="105">
        <v>124</v>
      </c>
      <c r="F10" s="105">
        <v>174</v>
      </c>
      <c r="G10" s="105">
        <v>224</v>
      </c>
      <c r="H10" s="105">
        <v>274</v>
      </c>
      <c r="I10" s="105">
        <v>100000274</v>
      </c>
      <c r="J10" s="22">
        <v>0.36</v>
      </c>
      <c r="K10" s="22">
        <v>0.72</v>
      </c>
      <c r="L10" s="22">
        <v>0.96</v>
      </c>
      <c r="M10" s="22">
        <v>1.42</v>
      </c>
      <c r="N10" s="22">
        <v>1.6</v>
      </c>
      <c r="O10" s="22">
        <v>26.1</v>
      </c>
      <c r="P10" s="22">
        <v>0.5</v>
      </c>
      <c r="Q10" s="22">
        <v>0.5</v>
      </c>
      <c r="R10" s="22">
        <v>0.33</v>
      </c>
      <c r="S10" s="23">
        <v>0.62</v>
      </c>
      <c r="T10" s="24">
        <f t="shared" si="1"/>
        <v>4.4207999999999997E-2</v>
      </c>
      <c r="U10" s="24">
        <f t="shared" si="0"/>
        <v>8.8415999999999995E-2</v>
      </c>
      <c r="V10" s="24">
        <f t="shared" si="0"/>
        <v>0.11788800000000001</v>
      </c>
      <c r="W10" s="24">
        <f t="shared" si="0"/>
        <v>0.174376</v>
      </c>
      <c r="X10" s="24">
        <f t="shared" si="0"/>
        <v>0.19647999999999999</v>
      </c>
      <c r="Y10" s="24">
        <f t="shared" si="0"/>
        <v>3.2050800000000002</v>
      </c>
      <c r="Z10" s="24">
        <f t="shared" si="0"/>
        <v>6.1400000000000003E-2</v>
      </c>
      <c r="AA10" s="24">
        <f t="shared" si="0"/>
        <v>6.1400000000000003E-2</v>
      </c>
      <c r="AB10" s="24">
        <f t="shared" si="0"/>
        <v>4.0523999999999998E-2</v>
      </c>
      <c r="AC10" s="24">
        <f t="shared" si="0"/>
        <v>7.6135999999999995E-2</v>
      </c>
      <c r="AD10">
        <v>4.0000000000000001E-3</v>
      </c>
      <c r="AE10">
        <v>8.9999999999999993E-3</v>
      </c>
      <c r="AF10">
        <v>5.0000000000000001E-3</v>
      </c>
    </row>
    <row r="11" spans="1:32" ht="39.9" customHeight="1" thickBot="1" x14ac:dyDescent="0.35">
      <c r="A11" s="310" t="s">
        <v>76</v>
      </c>
      <c r="B11" s="315" t="s">
        <v>77</v>
      </c>
      <c r="C11" s="25" t="s">
        <v>78</v>
      </c>
      <c r="D11" s="2" t="s">
        <v>214</v>
      </c>
      <c r="E11" s="105">
        <v>0</v>
      </c>
      <c r="F11" s="105">
        <v>100</v>
      </c>
      <c r="G11" s="105">
        <v>200</v>
      </c>
      <c r="H11" s="105">
        <v>300</v>
      </c>
      <c r="I11" s="105">
        <v>100000300</v>
      </c>
      <c r="J11" s="26">
        <v>0</v>
      </c>
      <c r="K11" s="27">
        <v>0.85</v>
      </c>
      <c r="L11" s="27">
        <v>0.96</v>
      </c>
      <c r="M11" s="27">
        <v>1.42</v>
      </c>
      <c r="N11" s="27">
        <v>1.6</v>
      </c>
      <c r="O11" s="27">
        <v>41.9</v>
      </c>
      <c r="P11" s="27">
        <v>0.5</v>
      </c>
      <c r="Q11" s="27">
        <v>0.5</v>
      </c>
      <c r="R11" s="28">
        <v>0.33</v>
      </c>
      <c r="S11" s="29">
        <v>0.62</v>
      </c>
      <c r="T11" s="24"/>
      <c r="U11" s="24">
        <f t="shared" si="0"/>
        <v>0.10438</v>
      </c>
      <c r="V11" s="24">
        <f t="shared" si="0"/>
        <v>0.11788800000000001</v>
      </c>
      <c r="W11" s="24">
        <f t="shared" si="0"/>
        <v>0.174376</v>
      </c>
      <c r="X11" s="24">
        <f t="shared" si="0"/>
        <v>0.19647999999999999</v>
      </c>
      <c r="Y11" s="24">
        <f t="shared" si="0"/>
        <v>5.1453199999999999</v>
      </c>
      <c r="Z11" s="24">
        <f t="shared" si="0"/>
        <v>6.1400000000000003E-2</v>
      </c>
      <c r="AA11" s="24">
        <f t="shared" si="0"/>
        <v>6.1400000000000003E-2</v>
      </c>
      <c r="AB11" s="24">
        <f t="shared" si="0"/>
        <v>4.0523999999999998E-2</v>
      </c>
      <c r="AC11" s="24">
        <f t="shared" si="0"/>
        <v>7.6135999999999995E-2</v>
      </c>
      <c r="AD11">
        <v>4.0000000000000001E-3</v>
      </c>
      <c r="AE11">
        <v>8.9999999999999993E-3</v>
      </c>
      <c r="AF11">
        <v>5.0000000000000001E-3</v>
      </c>
    </row>
    <row r="12" spans="1:32" ht="39.9" customHeight="1" thickBot="1" x14ac:dyDescent="0.35">
      <c r="A12" s="310"/>
      <c r="B12" s="315"/>
      <c r="C12" s="25" t="s">
        <v>79</v>
      </c>
      <c r="D12" s="2" t="s">
        <v>13</v>
      </c>
      <c r="E12" s="106">
        <v>0</v>
      </c>
      <c r="F12" s="107">
        <v>200</v>
      </c>
      <c r="G12" s="107">
        <v>400</v>
      </c>
      <c r="H12" s="107">
        <v>600</v>
      </c>
      <c r="I12" s="107">
        <v>100000600</v>
      </c>
      <c r="J12" s="30">
        <v>0</v>
      </c>
      <c r="K12" s="27">
        <v>0.85</v>
      </c>
      <c r="L12" s="27">
        <v>0.96</v>
      </c>
      <c r="M12" s="27">
        <v>1.42</v>
      </c>
      <c r="N12" s="27">
        <v>1.6</v>
      </c>
      <c r="O12" s="27">
        <v>41.9</v>
      </c>
      <c r="P12" s="27">
        <v>0.5</v>
      </c>
      <c r="Q12" s="27">
        <v>0.5</v>
      </c>
      <c r="R12" s="28">
        <v>0.33</v>
      </c>
      <c r="S12" s="29">
        <v>0.62</v>
      </c>
      <c r="T12" s="24"/>
      <c r="U12" s="24">
        <f t="shared" si="0"/>
        <v>0.10438</v>
      </c>
      <c r="V12" s="24">
        <f t="shared" si="0"/>
        <v>0.11788800000000001</v>
      </c>
      <c r="W12" s="24">
        <f t="shared" si="0"/>
        <v>0.174376</v>
      </c>
      <c r="X12" s="24">
        <f t="shared" si="0"/>
        <v>0.19647999999999999</v>
      </c>
      <c r="Y12" s="24">
        <f t="shared" si="0"/>
        <v>5.1453199999999999</v>
      </c>
      <c r="Z12" s="24">
        <f t="shared" si="0"/>
        <v>6.1400000000000003E-2</v>
      </c>
      <c r="AA12" s="24">
        <f t="shared" si="0"/>
        <v>6.1400000000000003E-2</v>
      </c>
      <c r="AB12" s="24">
        <f t="shared" si="0"/>
        <v>4.0523999999999998E-2</v>
      </c>
      <c r="AC12" s="24">
        <f t="shared" si="0"/>
        <v>7.6135999999999995E-2</v>
      </c>
      <c r="AD12">
        <v>4.0000000000000001E-3</v>
      </c>
      <c r="AE12">
        <v>8.9999999999999993E-3</v>
      </c>
      <c r="AF12">
        <v>5.0000000000000001E-3</v>
      </c>
    </row>
    <row r="13" spans="1:32" ht="39.9" customHeight="1" thickBot="1" x14ac:dyDescent="0.35">
      <c r="A13" s="310"/>
      <c r="B13" s="315"/>
      <c r="C13" s="25" t="s">
        <v>80</v>
      </c>
      <c r="D13" s="2" t="s">
        <v>14</v>
      </c>
      <c r="E13" s="106">
        <v>0</v>
      </c>
      <c r="F13" s="107">
        <v>1000</v>
      </c>
      <c r="G13" s="107">
        <v>20000</v>
      </c>
      <c r="H13" s="107">
        <v>50000</v>
      </c>
      <c r="I13" s="107">
        <v>10000050000</v>
      </c>
      <c r="J13" s="30">
        <v>0</v>
      </c>
      <c r="K13" s="27">
        <v>1.42</v>
      </c>
      <c r="L13" s="27">
        <v>1.6</v>
      </c>
      <c r="M13" s="27">
        <v>1.7</v>
      </c>
      <c r="N13" s="27">
        <v>1.8</v>
      </c>
      <c r="O13" s="27">
        <f>41.9*2</f>
        <v>83.8</v>
      </c>
      <c r="P13" s="27">
        <f>0.5*2</f>
        <v>1</v>
      </c>
      <c r="Q13" s="27">
        <v>1</v>
      </c>
      <c r="R13" s="28">
        <v>0.33</v>
      </c>
      <c r="S13" s="29">
        <v>0.62</v>
      </c>
      <c r="T13" s="24"/>
      <c r="U13" s="24">
        <f t="shared" si="0"/>
        <v>0.174376</v>
      </c>
      <c r="V13" s="24">
        <f t="shared" si="0"/>
        <v>0.19647999999999999</v>
      </c>
      <c r="W13" s="24">
        <f t="shared" si="0"/>
        <v>0.20876</v>
      </c>
      <c r="X13" s="24">
        <f t="shared" si="0"/>
        <v>0.22103999999999999</v>
      </c>
      <c r="Y13" s="24">
        <f t="shared" si="0"/>
        <v>10.29064</v>
      </c>
      <c r="Z13" s="24">
        <f t="shared" si="0"/>
        <v>0.12280000000000001</v>
      </c>
      <c r="AA13" s="24">
        <f t="shared" si="0"/>
        <v>0.12280000000000001</v>
      </c>
      <c r="AB13" s="24">
        <f t="shared" si="0"/>
        <v>4.0523999999999998E-2</v>
      </c>
      <c r="AC13" s="24">
        <f t="shared" si="0"/>
        <v>7.6135999999999995E-2</v>
      </c>
      <c r="AD13">
        <v>4.0000000000000001E-3</v>
      </c>
      <c r="AE13">
        <v>8.9999999999999993E-3</v>
      </c>
      <c r="AF13">
        <v>5.0000000000000001E-3</v>
      </c>
    </row>
    <row r="14" spans="1:32" ht="39.9" customHeight="1" thickBot="1" x14ac:dyDescent="0.35">
      <c r="A14" s="316" t="s">
        <v>81</v>
      </c>
      <c r="B14" s="317" t="s">
        <v>82</v>
      </c>
      <c r="C14" s="31" t="s">
        <v>83</v>
      </c>
      <c r="D14" s="3" t="s">
        <v>12</v>
      </c>
      <c r="E14" s="106">
        <v>0</v>
      </c>
      <c r="F14" s="108">
        <v>200</v>
      </c>
      <c r="G14" s="108">
        <v>250</v>
      </c>
      <c r="H14" s="108">
        <v>300</v>
      </c>
      <c r="I14" s="108">
        <v>100000300</v>
      </c>
      <c r="J14" s="32">
        <v>0</v>
      </c>
      <c r="K14" s="33">
        <v>0.85</v>
      </c>
      <c r="L14" s="33">
        <v>0.96</v>
      </c>
      <c r="M14" s="33">
        <v>1.42</v>
      </c>
      <c r="N14" s="33">
        <v>1.6</v>
      </c>
      <c r="O14" s="33">
        <v>41.9</v>
      </c>
      <c r="P14" s="33">
        <v>0.5</v>
      </c>
      <c r="Q14" s="33">
        <v>0.5</v>
      </c>
      <c r="R14" s="34">
        <v>0.33</v>
      </c>
      <c r="S14" s="35">
        <v>0.62</v>
      </c>
      <c r="T14" s="24"/>
      <c r="U14" s="24">
        <f t="shared" si="0"/>
        <v>0.10438</v>
      </c>
      <c r="V14" s="24">
        <f t="shared" si="0"/>
        <v>0.11788800000000001</v>
      </c>
      <c r="W14" s="24">
        <f t="shared" si="0"/>
        <v>0.174376</v>
      </c>
      <c r="X14" s="24">
        <f t="shared" si="0"/>
        <v>0.19647999999999999</v>
      </c>
      <c r="Y14" s="24">
        <f t="shared" si="0"/>
        <v>5.1453199999999999</v>
      </c>
      <c r="Z14" s="24">
        <f t="shared" si="0"/>
        <v>6.1400000000000003E-2</v>
      </c>
      <c r="AA14" s="24">
        <f t="shared" si="0"/>
        <v>6.1400000000000003E-2</v>
      </c>
      <c r="AB14" s="24">
        <f t="shared" si="0"/>
        <v>4.0523999999999998E-2</v>
      </c>
      <c r="AC14" s="24">
        <f t="shared" si="0"/>
        <v>7.6135999999999995E-2</v>
      </c>
      <c r="AD14">
        <v>4.0000000000000001E-3</v>
      </c>
      <c r="AE14">
        <v>8.9999999999999993E-3</v>
      </c>
      <c r="AF14">
        <v>5.0000000000000001E-3</v>
      </c>
    </row>
    <row r="15" spans="1:32" ht="39.9" customHeight="1" thickBot="1" x14ac:dyDescent="0.35">
      <c r="A15" s="316"/>
      <c r="B15" s="317"/>
      <c r="C15" s="31" t="s">
        <v>84</v>
      </c>
      <c r="D15" s="3" t="s">
        <v>15</v>
      </c>
      <c r="E15" s="106">
        <v>0</v>
      </c>
      <c r="F15" s="108">
        <v>200</v>
      </c>
      <c r="G15" s="108">
        <v>400</v>
      </c>
      <c r="H15" s="108">
        <v>600</v>
      </c>
      <c r="I15" s="108">
        <v>100000600</v>
      </c>
      <c r="J15" s="32">
        <v>0</v>
      </c>
      <c r="K15" s="33">
        <v>0.85</v>
      </c>
      <c r="L15" s="33">
        <v>0.96</v>
      </c>
      <c r="M15" s="33">
        <v>1.42</v>
      </c>
      <c r="N15" s="33">
        <v>1.6</v>
      </c>
      <c r="O15" s="33">
        <v>41.9</v>
      </c>
      <c r="P15" s="33">
        <v>0.5</v>
      </c>
      <c r="Q15" s="33">
        <v>0.5</v>
      </c>
      <c r="R15" s="34">
        <v>0.33</v>
      </c>
      <c r="S15" s="35">
        <v>0.62</v>
      </c>
      <c r="T15" s="24"/>
      <c r="U15" s="24">
        <f t="shared" si="0"/>
        <v>0.10438</v>
      </c>
      <c r="V15" s="24">
        <f t="shared" si="0"/>
        <v>0.11788800000000001</v>
      </c>
      <c r="W15" s="24">
        <f t="shared" si="0"/>
        <v>0.174376</v>
      </c>
      <c r="X15" s="24">
        <f t="shared" si="0"/>
        <v>0.19647999999999999</v>
      </c>
      <c r="Y15" s="24">
        <f t="shared" si="0"/>
        <v>5.1453199999999999</v>
      </c>
      <c r="Z15" s="24">
        <f t="shared" si="0"/>
        <v>6.1400000000000003E-2</v>
      </c>
      <c r="AA15" s="24">
        <f t="shared" si="0"/>
        <v>6.1400000000000003E-2</v>
      </c>
      <c r="AB15" s="24">
        <f t="shared" si="0"/>
        <v>4.0523999999999998E-2</v>
      </c>
      <c r="AC15" s="24">
        <f t="shared" si="0"/>
        <v>7.6135999999999995E-2</v>
      </c>
      <c r="AD15">
        <v>4.0000000000000001E-3</v>
      </c>
      <c r="AE15">
        <v>8.9999999999999993E-3</v>
      </c>
      <c r="AF15">
        <v>5.0000000000000001E-3</v>
      </c>
    </row>
    <row r="16" spans="1:32" ht="39.9" customHeight="1" thickBot="1" x14ac:dyDescent="0.35">
      <c r="A16" s="316"/>
      <c r="B16" s="317"/>
      <c r="C16" s="31" t="s">
        <v>85</v>
      </c>
      <c r="D16" s="3" t="s">
        <v>16</v>
      </c>
      <c r="E16" s="106">
        <v>0</v>
      </c>
      <c r="F16" s="108">
        <v>200</v>
      </c>
      <c r="G16" s="108">
        <v>400</v>
      </c>
      <c r="H16" s="108">
        <v>600</v>
      </c>
      <c r="I16" s="108">
        <v>100000600</v>
      </c>
      <c r="J16" s="32">
        <v>0</v>
      </c>
      <c r="K16" s="33">
        <v>0.85</v>
      </c>
      <c r="L16" s="33">
        <v>0.96</v>
      </c>
      <c r="M16" s="33">
        <v>1.42</v>
      </c>
      <c r="N16" s="33">
        <v>1.6</v>
      </c>
      <c r="O16" s="33">
        <v>41.9</v>
      </c>
      <c r="P16" s="33">
        <v>0.5</v>
      </c>
      <c r="Q16" s="33">
        <v>0.5</v>
      </c>
      <c r="R16" s="34">
        <v>0.33</v>
      </c>
      <c r="S16" s="35">
        <v>0.62</v>
      </c>
      <c r="T16" s="24"/>
      <c r="U16" s="24">
        <f t="shared" si="0"/>
        <v>0.10438</v>
      </c>
      <c r="V16" s="24">
        <f t="shared" si="0"/>
        <v>0.11788800000000001</v>
      </c>
      <c r="W16" s="24">
        <f t="shared" si="0"/>
        <v>0.174376</v>
      </c>
      <c r="X16" s="24">
        <f t="shared" si="0"/>
        <v>0.19647999999999999</v>
      </c>
      <c r="Y16" s="24">
        <f t="shared" si="0"/>
        <v>5.1453199999999999</v>
      </c>
      <c r="Z16" s="24">
        <f t="shared" si="0"/>
        <v>6.1400000000000003E-2</v>
      </c>
      <c r="AA16" s="24">
        <f t="shared" si="0"/>
        <v>6.1400000000000003E-2</v>
      </c>
      <c r="AB16" s="24">
        <f t="shared" si="0"/>
        <v>4.0523999999999998E-2</v>
      </c>
      <c r="AC16" s="24">
        <f t="shared" si="0"/>
        <v>7.6135999999999995E-2</v>
      </c>
      <c r="AD16">
        <v>4.0000000000000001E-3</v>
      </c>
      <c r="AE16">
        <v>8.9999999999999993E-3</v>
      </c>
      <c r="AF16">
        <v>5.0000000000000001E-3</v>
      </c>
    </row>
    <row r="17" spans="1:32" ht="39.9" customHeight="1" thickBot="1" x14ac:dyDescent="0.35">
      <c r="A17" s="316"/>
      <c r="B17" s="317"/>
      <c r="C17" s="31" t="s">
        <v>86</v>
      </c>
      <c r="D17" s="3" t="s">
        <v>17</v>
      </c>
      <c r="E17" s="106">
        <v>0</v>
      </c>
      <c r="F17" s="108">
        <v>400</v>
      </c>
      <c r="G17" s="108">
        <v>600</v>
      </c>
      <c r="H17" s="108">
        <v>800</v>
      </c>
      <c r="I17" s="108">
        <v>100000800</v>
      </c>
      <c r="J17" s="32">
        <v>0</v>
      </c>
      <c r="K17" s="33">
        <v>0.85</v>
      </c>
      <c r="L17" s="33">
        <v>0.96</v>
      </c>
      <c r="M17" s="33">
        <v>1.42</v>
      </c>
      <c r="N17" s="33">
        <v>1.6</v>
      </c>
      <c r="O17" s="33">
        <v>41.9</v>
      </c>
      <c r="P17" s="33">
        <v>0.5</v>
      </c>
      <c r="Q17" s="33">
        <v>0.5</v>
      </c>
      <c r="R17" s="34">
        <v>0.33</v>
      </c>
      <c r="S17" s="35">
        <v>0.62</v>
      </c>
      <c r="T17" s="24"/>
      <c r="U17" s="24">
        <f t="shared" si="0"/>
        <v>0.10438</v>
      </c>
      <c r="V17" s="24">
        <f t="shared" si="0"/>
        <v>0.11788800000000001</v>
      </c>
      <c r="W17" s="24">
        <f t="shared" si="0"/>
        <v>0.174376</v>
      </c>
      <c r="X17" s="24">
        <f t="shared" si="0"/>
        <v>0.19647999999999999</v>
      </c>
      <c r="Y17" s="24">
        <f t="shared" si="0"/>
        <v>5.1453199999999999</v>
      </c>
      <c r="Z17" s="24">
        <f t="shared" si="0"/>
        <v>6.1400000000000003E-2</v>
      </c>
      <c r="AA17" s="24">
        <f t="shared" si="0"/>
        <v>6.1400000000000003E-2</v>
      </c>
      <c r="AB17" s="24">
        <f t="shared" si="0"/>
        <v>4.0523999999999998E-2</v>
      </c>
      <c r="AC17" s="24">
        <f t="shared" si="0"/>
        <v>7.6135999999999995E-2</v>
      </c>
      <c r="AD17">
        <v>4.0000000000000001E-3</v>
      </c>
      <c r="AE17">
        <v>8.9999999999999993E-3</v>
      </c>
      <c r="AF17">
        <v>5.0000000000000001E-3</v>
      </c>
    </row>
    <row r="18" spans="1:32" ht="39.9" customHeight="1" thickBot="1" x14ac:dyDescent="0.35">
      <c r="A18" s="316"/>
      <c r="B18" s="317"/>
      <c r="C18" s="31" t="s">
        <v>87</v>
      </c>
      <c r="D18" s="3" t="s">
        <v>18</v>
      </c>
      <c r="E18" s="106">
        <v>0</v>
      </c>
      <c r="F18" s="108">
        <v>800</v>
      </c>
      <c r="G18" s="108">
        <v>1200</v>
      </c>
      <c r="H18" s="108">
        <v>1600</v>
      </c>
      <c r="I18" s="108">
        <v>1000001600</v>
      </c>
      <c r="J18" s="32">
        <v>0</v>
      </c>
      <c r="K18" s="33">
        <v>0.85</v>
      </c>
      <c r="L18" s="33">
        <v>0.96</v>
      </c>
      <c r="M18" s="33">
        <v>1.42</v>
      </c>
      <c r="N18" s="33">
        <v>1.6</v>
      </c>
      <c r="O18" s="33">
        <f>41.9*2</f>
        <v>83.8</v>
      </c>
      <c r="P18" s="33">
        <v>1</v>
      </c>
      <c r="Q18" s="33">
        <v>1</v>
      </c>
      <c r="R18" s="34">
        <v>0.33</v>
      </c>
      <c r="S18" s="35">
        <v>0.62</v>
      </c>
      <c r="T18" s="24"/>
      <c r="U18" s="24">
        <f t="shared" si="0"/>
        <v>0.10438</v>
      </c>
      <c r="V18" s="24">
        <f t="shared" si="0"/>
        <v>0.11788800000000001</v>
      </c>
      <c r="W18" s="24">
        <f t="shared" si="0"/>
        <v>0.174376</v>
      </c>
      <c r="X18" s="24">
        <f t="shared" si="0"/>
        <v>0.19647999999999999</v>
      </c>
      <c r="Y18" s="24">
        <f t="shared" si="0"/>
        <v>10.29064</v>
      </c>
      <c r="Z18" s="24">
        <f t="shared" si="0"/>
        <v>0.12280000000000001</v>
      </c>
      <c r="AA18" s="24">
        <f t="shared" si="0"/>
        <v>0.12280000000000001</v>
      </c>
      <c r="AB18" s="24">
        <f t="shared" si="0"/>
        <v>4.0523999999999998E-2</v>
      </c>
      <c r="AC18" s="24">
        <f t="shared" si="0"/>
        <v>7.6135999999999995E-2</v>
      </c>
      <c r="AD18">
        <v>4.0000000000000001E-3</v>
      </c>
      <c r="AE18">
        <v>8.9999999999999993E-3</v>
      </c>
      <c r="AF18">
        <v>5.0000000000000001E-3</v>
      </c>
    </row>
    <row r="19" spans="1:32" ht="39.9" customHeight="1" thickBot="1" x14ac:dyDescent="0.35">
      <c r="A19" s="316"/>
      <c r="B19" s="317"/>
      <c r="C19" s="31" t="s">
        <v>88</v>
      </c>
      <c r="D19" s="3" t="s">
        <v>19</v>
      </c>
      <c r="E19" s="106">
        <v>0</v>
      </c>
      <c r="F19" s="108">
        <v>200</v>
      </c>
      <c r="G19" s="108">
        <v>400</v>
      </c>
      <c r="H19" s="108">
        <v>800</v>
      </c>
      <c r="I19" s="108">
        <v>100000800</v>
      </c>
      <c r="J19" s="32">
        <v>0</v>
      </c>
      <c r="K19" s="33">
        <v>0.85</v>
      </c>
      <c r="L19" s="33">
        <v>0.96</v>
      </c>
      <c r="M19" s="33">
        <v>1.42</v>
      </c>
      <c r="N19" s="33">
        <v>1.6</v>
      </c>
      <c r="O19" s="33">
        <v>41.9</v>
      </c>
      <c r="P19" s="33">
        <v>0.5</v>
      </c>
      <c r="Q19" s="33">
        <v>0.5</v>
      </c>
      <c r="R19" s="34">
        <v>0.33</v>
      </c>
      <c r="S19" s="35">
        <v>0.62</v>
      </c>
      <c r="T19" s="24"/>
      <c r="U19" s="24">
        <f t="shared" ref="U19:AC46" si="2">+K19*$V$2</f>
        <v>0.10438</v>
      </c>
      <c r="V19" s="24">
        <f t="shared" si="2"/>
        <v>0.11788800000000001</v>
      </c>
      <c r="W19" s="24">
        <f t="shared" si="2"/>
        <v>0.174376</v>
      </c>
      <c r="X19" s="24">
        <f t="shared" si="2"/>
        <v>0.19647999999999999</v>
      </c>
      <c r="Y19" s="24">
        <f t="shared" si="2"/>
        <v>5.1453199999999999</v>
      </c>
      <c r="Z19" s="24">
        <f t="shared" si="2"/>
        <v>6.1400000000000003E-2</v>
      </c>
      <c r="AA19" s="24">
        <f t="shared" si="2"/>
        <v>6.1400000000000003E-2</v>
      </c>
      <c r="AB19" s="24">
        <f t="shared" si="2"/>
        <v>4.0523999999999998E-2</v>
      </c>
      <c r="AC19" s="24">
        <f t="shared" si="2"/>
        <v>7.6135999999999995E-2</v>
      </c>
      <c r="AD19">
        <v>4.0000000000000001E-3</v>
      </c>
      <c r="AE19">
        <v>8.9999999999999993E-3</v>
      </c>
      <c r="AF19">
        <v>5.0000000000000001E-3</v>
      </c>
    </row>
    <row r="20" spans="1:32" ht="39.9" customHeight="1" thickBot="1" x14ac:dyDescent="0.35">
      <c r="A20" s="316"/>
      <c r="B20" s="317"/>
      <c r="C20" s="31" t="s">
        <v>89</v>
      </c>
      <c r="D20" s="3" t="s">
        <v>20</v>
      </c>
      <c r="E20" s="106">
        <v>0</v>
      </c>
      <c r="F20" s="108">
        <v>200</v>
      </c>
      <c r="G20" s="108">
        <v>400</v>
      </c>
      <c r="H20" s="108">
        <v>800</v>
      </c>
      <c r="I20" s="108">
        <v>100000800</v>
      </c>
      <c r="J20" s="32">
        <v>0</v>
      </c>
      <c r="K20" s="33">
        <v>0.96</v>
      </c>
      <c r="L20" s="33">
        <v>1.42</v>
      </c>
      <c r="M20" s="33">
        <v>1.6</v>
      </c>
      <c r="N20" s="33">
        <v>1.7</v>
      </c>
      <c r="O20" s="33">
        <v>41.9</v>
      </c>
      <c r="P20" s="33">
        <v>0.5</v>
      </c>
      <c r="Q20" s="33">
        <v>0.5</v>
      </c>
      <c r="R20" s="34">
        <v>0.33</v>
      </c>
      <c r="S20" s="35">
        <v>0.62</v>
      </c>
      <c r="T20" s="24"/>
      <c r="U20" s="24">
        <f t="shared" si="2"/>
        <v>0.11788800000000001</v>
      </c>
      <c r="V20" s="24">
        <f t="shared" si="2"/>
        <v>0.174376</v>
      </c>
      <c r="W20" s="24">
        <f t="shared" si="2"/>
        <v>0.19647999999999999</v>
      </c>
      <c r="X20" s="24">
        <f t="shared" si="2"/>
        <v>0.20876</v>
      </c>
      <c r="Y20" s="24">
        <f t="shared" si="2"/>
        <v>5.1453199999999999</v>
      </c>
      <c r="Z20" s="24">
        <f t="shared" si="2"/>
        <v>6.1400000000000003E-2</v>
      </c>
      <c r="AA20" s="24">
        <f t="shared" si="2"/>
        <v>6.1400000000000003E-2</v>
      </c>
      <c r="AB20" s="24">
        <f t="shared" si="2"/>
        <v>4.0523999999999998E-2</v>
      </c>
      <c r="AC20" s="24">
        <f t="shared" si="2"/>
        <v>7.6135999999999995E-2</v>
      </c>
      <c r="AD20">
        <v>4.0000000000000001E-3</v>
      </c>
      <c r="AE20">
        <v>8.9999999999999993E-3</v>
      </c>
      <c r="AF20">
        <v>5.0000000000000001E-3</v>
      </c>
    </row>
    <row r="21" spans="1:32" ht="39.9" customHeight="1" thickBot="1" x14ac:dyDescent="0.35">
      <c r="A21" s="316"/>
      <c r="B21" s="317"/>
      <c r="C21" s="31" t="s">
        <v>90</v>
      </c>
      <c r="D21" s="3" t="s">
        <v>21</v>
      </c>
      <c r="E21" s="106">
        <v>0</v>
      </c>
      <c r="F21" s="108">
        <v>200</v>
      </c>
      <c r="G21" s="108">
        <v>400</v>
      </c>
      <c r="H21" s="108">
        <v>800</v>
      </c>
      <c r="I21" s="108">
        <v>100000800</v>
      </c>
      <c r="J21" s="32">
        <v>0</v>
      </c>
      <c r="K21" s="33">
        <v>0.96</v>
      </c>
      <c r="L21" s="33">
        <v>1.42</v>
      </c>
      <c r="M21" s="33">
        <v>1.6</v>
      </c>
      <c r="N21" s="33">
        <v>1.7</v>
      </c>
      <c r="O21" s="33">
        <f>41.9*2</f>
        <v>83.8</v>
      </c>
      <c r="P21" s="33">
        <v>1</v>
      </c>
      <c r="Q21" s="33">
        <v>1</v>
      </c>
      <c r="R21" s="34">
        <v>0.33</v>
      </c>
      <c r="S21" s="35">
        <v>0.62</v>
      </c>
      <c r="T21" s="24"/>
      <c r="U21" s="24">
        <f t="shared" si="2"/>
        <v>0.11788800000000001</v>
      </c>
      <c r="V21" s="24">
        <f t="shared" si="2"/>
        <v>0.174376</v>
      </c>
      <c r="W21" s="24">
        <f t="shared" si="2"/>
        <v>0.19647999999999999</v>
      </c>
      <c r="X21" s="24">
        <f t="shared" si="2"/>
        <v>0.20876</v>
      </c>
      <c r="Y21" s="24">
        <f t="shared" si="2"/>
        <v>10.29064</v>
      </c>
      <c r="Z21" s="24">
        <f t="shared" si="2"/>
        <v>0.12280000000000001</v>
      </c>
      <c r="AA21" s="24">
        <f t="shared" si="2"/>
        <v>0.12280000000000001</v>
      </c>
      <c r="AB21" s="24">
        <f t="shared" si="2"/>
        <v>4.0523999999999998E-2</v>
      </c>
      <c r="AC21" s="24">
        <f t="shared" si="2"/>
        <v>7.6135999999999995E-2</v>
      </c>
      <c r="AD21">
        <v>4.0000000000000001E-3</v>
      </c>
      <c r="AE21">
        <v>8.9999999999999993E-3</v>
      </c>
      <c r="AF21">
        <v>5.0000000000000001E-3</v>
      </c>
    </row>
    <row r="22" spans="1:32" ht="39.9" customHeight="1" thickBot="1" x14ac:dyDescent="0.35">
      <c r="A22" s="316"/>
      <c r="B22" s="317"/>
      <c r="C22" s="31" t="s">
        <v>91</v>
      </c>
      <c r="D22" s="3" t="s">
        <v>22</v>
      </c>
      <c r="E22" s="106">
        <v>0</v>
      </c>
      <c r="F22" s="108">
        <v>200</v>
      </c>
      <c r="G22" s="108">
        <v>300</v>
      </c>
      <c r="H22" s="108">
        <v>400</v>
      </c>
      <c r="I22" s="108">
        <v>100000400</v>
      </c>
      <c r="J22" s="32">
        <v>0</v>
      </c>
      <c r="K22" s="33">
        <v>0.85</v>
      </c>
      <c r="L22" s="33">
        <v>0.96</v>
      </c>
      <c r="M22" s="33">
        <v>1.42</v>
      </c>
      <c r="N22" s="33">
        <v>1.6</v>
      </c>
      <c r="O22" s="33">
        <v>41.9</v>
      </c>
      <c r="P22" s="33">
        <v>0.5</v>
      </c>
      <c r="Q22" s="33">
        <v>0.5</v>
      </c>
      <c r="R22" s="34">
        <v>0.33</v>
      </c>
      <c r="S22" s="35">
        <v>0.62</v>
      </c>
      <c r="T22" s="24"/>
      <c r="U22" s="24">
        <f t="shared" si="2"/>
        <v>0.10438</v>
      </c>
      <c r="V22" s="24">
        <f t="shared" si="2"/>
        <v>0.11788800000000001</v>
      </c>
      <c r="W22" s="24">
        <f t="shared" si="2"/>
        <v>0.174376</v>
      </c>
      <c r="X22" s="24">
        <f t="shared" si="2"/>
        <v>0.19647999999999999</v>
      </c>
      <c r="Y22" s="24">
        <f t="shared" si="2"/>
        <v>5.1453199999999999</v>
      </c>
      <c r="Z22" s="24">
        <f t="shared" si="2"/>
        <v>6.1400000000000003E-2</v>
      </c>
      <c r="AA22" s="24">
        <f t="shared" si="2"/>
        <v>6.1400000000000003E-2</v>
      </c>
      <c r="AB22" s="24">
        <f t="shared" si="2"/>
        <v>4.0523999999999998E-2</v>
      </c>
      <c r="AC22" s="24">
        <f t="shared" si="2"/>
        <v>7.6135999999999995E-2</v>
      </c>
      <c r="AD22">
        <v>4.0000000000000001E-3</v>
      </c>
      <c r="AE22">
        <v>8.9999999999999993E-3</v>
      </c>
      <c r="AF22">
        <v>5.0000000000000001E-3</v>
      </c>
    </row>
    <row r="23" spans="1:32" ht="39.9" customHeight="1" thickBot="1" x14ac:dyDescent="0.35">
      <c r="A23" s="316"/>
      <c r="B23" s="317"/>
      <c r="C23" s="31" t="s">
        <v>92</v>
      </c>
      <c r="D23" s="3" t="s">
        <v>23</v>
      </c>
      <c r="E23" s="106">
        <v>0</v>
      </c>
      <c r="F23" s="108">
        <v>500</v>
      </c>
      <c r="G23" s="108">
        <v>750</v>
      </c>
      <c r="H23" s="108">
        <v>1000</v>
      </c>
      <c r="I23" s="108">
        <v>1000001000</v>
      </c>
      <c r="J23" s="32">
        <v>0</v>
      </c>
      <c r="K23" s="33">
        <v>0.96</v>
      </c>
      <c r="L23" s="33">
        <v>1.42</v>
      </c>
      <c r="M23" s="33">
        <v>1.6</v>
      </c>
      <c r="N23" s="33">
        <v>1.7</v>
      </c>
      <c r="O23" s="33">
        <f>41.9*2</f>
        <v>83.8</v>
      </c>
      <c r="P23" s="33">
        <v>1</v>
      </c>
      <c r="Q23" s="33">
        <v>1</v>
      </c>
      <c r="R23" s="34">
        <v>0.33</v>
      </c>
      <c r="S23" s="35">
        <v>0.62</v>
      </c>
      <c r="T23" s="24"/>
      <c r="U23" s="24">
        <f t="shared" si="2"/>
        <v>0.11788800000000001</v>
      </c>
      <c r="V23" s="24">
        <f t="shared" si="2"/>
        <v>0.174376</v>
      </c>
      <c r="W23" s="24">
        <f t="shared" si="2"/>
        <v>0.19647999999999999</v>
      </c>
      <c r="X23" s="24">
        <f t="shared" si="2"/>
        <v>0.20876</v>
      </c>
      <c r="Y23" s="24">
        <f t="shared" si="2"/>
        <v>10.29064</v>
      </c>
      <c r="Z23" s="24">
        <f t="shared" si="2"/>
        <v>0.12280000000000001</v>
      </c>
      <c r="AA23" s="24">
        <f t="shared" si="2"/>
        <v>0.12280000000000001</v>
      </c>
      <c r="AB23" s="24">
        <f t="shared" si="2"/>
        <v>4.0523999999999998E-2</v>
      </c>
      <c r="AC23" s="24">
        <f t="shared" si="2"/>
        <v>7.6135999999999995E-2</v>
      </c>
      <c r="AD23">
        <v>4.0000000000000001E-3</v>
      </c>
      <c r="AE23">
        <v>8.9999999999999993E-3</v>
      </c>
      <c r="AF23">
        <v>5.0000000000000001E-3</v>
      </c>
    </row>
    <row r="24" spans="1:32" ht="39.9" customHeight="1" thickBot="1" x14ac:dyDescent="0.35">
      <c r="A24" s="318" t="s">
        <v>93</v>
      </c>
      <c r="B24" s="319" t="s">
        <v>94</v>
      </c>
      <c r="C24" s="36" t="s">
        <v>95</v>
      </c>
      <c r="D24" s="4" t="s">
        <v>24</v>
      </c>
      <c r="E24" s="106">
        <v>0</v>
      </c>
      <c r="F24" s="108">
        <v>100</v>
      </c>
      <c r="G24" s="108">
        <v>200</v>
      </c>
      <c r="H24" s="108">
        <v>300</v>
      </c>
      <c r="I24" s="108">
        <v>100000300</v>
      </c>
      <c r="J24" s="37">
        <v>0</v>
      </c>
      <c r="K24" s="38">
        <v>0.85</v>
      </c>
      <c r="L24" s="38">
        <v>0.96</v>
      </c>
      <c r="M24" s="38">
        <v>1.42</v>
      </c>
      <c r="N24" s="38">
        <v>1.6</v>
      </c>
      <c r="O24" s="38">
        <v>26.1</v>
      </c>
      <c r="P24" s="38">
        <v>0.5</v>
      </c>
      <c r="Q24" s="38">
        <v>0.5</v>
      </c>
      <c r="R24" s="39">
        <v>0.33</v>
      </c>
      <c r="S24" s="40">
        <v>0.62</v>
      </c>
      <c r="T24" s="24"/>
      <c r="U24" s="24">
        <f t="shared" si="2"/>
        <v>0.10438</v>
      </c>
      <c r="V24" s="24">
        <f t="shared" si="2"/>
        <v>0.11788800000000001</v>
      </c>
      <c r="W24" s="24">
        <f t="shared" si="2"/>
        <v>0.174376</v>
      </c>
      <c r="X24" s="24">
        <f t="shared" si="2"/>
        <v>0.19647999999999999</v>
      </c>
      <c r="Y24" s="24">
        <f t="shared" si="2"/>
        <v>3.2050800000000002</v>
      </c>
      <c r="Z24" s="24">
        <f t="shared" si="2"/>
        <v>6.1400000000000003E-2</v>
      </c>
      <c r="AA24" s="24">
        <f t="shared" si="2"/>
        <v>6.1400000000000003E-2</v>
      </c>
      <c r="AB24" s="24">
        <f t="shared" si="2"/>
        <v>4.0523999999999998E-2</v>
      </c>
      <c r="AC24" s="24">
        <f t="shared" si="2"/>
        <v>7.6135999999999995E-2</v>
      </c>
      <c r="AD24">
        <v>4.0000000000000001E-3</v>
      </c>
      <c r="AE24">
        <v>8.9999999999999993E-3</v>
      </c>
      <c r="AF24">
        <v>5.0000000000000001E-3</v>
      </c>
    </row>
    <row r="25" spans="1:32" ht="39.9" customHeight="1" thickBot="1" x14ac:dyDescent="0.35">
      <c r="A25" s="318"/>
      <c r="B25" s="319"/>
      <c r="C25" s="36" t="s">
        <v>96</v>
      </c>
      <c r="D25" s="4" t="s">
        <v>25</v>
      </c>
      <c r="E25" s="106">
        <v>0</v>
      </c>
      <c r="F25" s="105">
        <v>800</v>
      </c>
      <c r="G25" s="105">
        <v>100000800</v>
      </c>
      <c r="H25" s="105">
        <v>100000800</v>
      </c>
      <c r="I25" s="105">
        <v>100000800</v>
      </c>
      <c r="J25" s="37">
        <v>0</v>
      </c>
      <c r="K25" s="38">
        <v>0.36</v>
      </c>
      <c r="L25" s="38">
        <v>0.72</v>
      </c>
      <c r="M25" s="38">
        <v>0</v>
      </c>
      <c r="N25" s="41">
        <v>0</v>
      </c>
      <c r="O25" s="38">
        <v>26.1</v>
      </c>
      <c r="P25" s="38">
        <v>0.5</v>
      </c>
      <c r="Q25" s="38">
        <v>0.5</v>
      </c>
      <c r="R25" s="39">
        <v>0.33</v>
      </c>
      <c r="S25" s="40">
        <v>0.62</v>
      </c>
      <c r="T25" s="24"/>
      <c r="U25" s="24">
        <f t="shared" si="2"/>
        <v>4.4207999999999997E-2</v>
      </c>
      <c r="V25" s="24">
        <f t="shared" si="2"/>
        <v>8.8415999999999995E-2</v>
      </c>
      <c r="W25" s="24"/>
      <c r="X25" s="24"/>
      <c r="Y25" s="24">
        <f t="shared" si="2"/>
        <v>3.2050800000000002</v>
      </c>
      <c r="Z25" s="24">
        <f t="shared" si="2"/>
        <v>6.1400000000000003E-2</v>
      </c>
      <c r="AA25" s="24">
        <f t="shared" si="2"/>
        <v>6.1400000000000003E-2</v>
      </c>
      <c r="AB25" s="24">
        <f t="shared" si="2"/>
        <v>4.0523999999999998E-2</v>
      </c>
      <c r="AC25" s="24">
        <f t="shared" si="2"/>
        <v>7.6135999999999995E-2</v>
      </c>
      <c r="AD25">
        <v>4.0000000000000001E-3</v>
      </c>
      <c r="AE25">
        <v>8.9999999999999993E-3</v>
      </c>
      <c r="AF25">
        <v>5.0000000000000001E-3</v>
      </c>
    </row>
    <row r="26" spans="1:32" ht="39.9" customHeight="1" thickBot="1" x14ac:dyDescent="0.35">
      <c r="A26" s="318"/>
      <c r="B26" s="319"/>
      <c r="C26" s="36" t="s">
        <v>97</v>
      </c>
      <c r="D26" s="4" t="s">
        <v>26</v>
      </c>
      <c r="E26" s="106">
        <v>0</v>
      </c>
      <c r="F26" s="105">
        <v>24</v>
      </c>
      <c r="G26" s="105">
        <v>55</v>
      </c>
      <c r="H26" s="105">
        <v>77</v>
      </c>
      <c r="I26" s="105">
        <v>10000077</v>
      </c>
      <c r="J26" s="37">
        <v>0</v>
      </c>
      <c r="K26" s="38">
        <v>0.36</v>
      </c>
      <c r="L26" s="38">
        <v>0.72</v>
      </c>
      <c r="M26" s="38">
        <v>0.96</v>
      </c>
      <c r="N26" s="38">
        <v>1.42</v>
      </c>
      <c r="O26" s="38">
        <v>26.1</v>
      </c>
      <c r="P26" s="38">
        <v>0.5</v>
      </c>
      <c r="Q26" s="38">
        <v>0.5</v>
      </c>
      <c r="R26" s="39">
        <v>0.33</v>
      </c>
      <c r="S26" s="40">
        <v>0.62</v>
      </c>
      <c r="T26" s="24"/>
      <c r="U26" s="24">
        <f t="shared" si="2"/>
        <v>4.4207999999999997E-2</v>
      </c>
      <c r="V26" s="24">
        <f t="shared" si="2"/>
        <v>8.8415999999999995E-2</v>
      </c>
      <c r="W26" s="24">
        <f t="shared" si="2"/>
        <v>0.11788800000000001</v>
      </c>
      <c r="X26" s="24">
        <f t="shared" si="2"/>
        <v>0.174376</v>
      </c>
      <c r="Y26" s="24">
        <f t="shared" si="2"/>
        <v>3.2050800000000002</v>
      </c>
      <c r="Z26" s="24">
        <f t="shared" si="2"/>
        <v>6.1400000000000003E-2</v>
      </c>
      <c r="AA26" s="24">
        <f t="shared" si="2"/>
        <v>6.1400000000000003E-2</v>
      </c>
      <c r="AB26" s="24">
        <f t="shared" si="2"/>
        <v>4.0523999999999998E-2</v>
      </c>
      <c r="AC26" s="24">
        <f t="shared" si="2"/>
        <v>7.6135999999999995E-2</v>
      </c>
      <c r="AD26">
        <v>4.0000000000000001E-3</v>
      </c>
      <c r="AE26">
        <v>8.9999999999999993E-3</v>
      </c>
      <c r="AF26">
        <v>5.0000000000000001E-3</v>
      </c>
    </row>
    <row r="27" spans="1:32" ht="39.9" customHeight="1" thickBot="1" x14ac:dyDescent="0.35">
      <c r="A27" s="318"/>
      <c r="B27" s="319"/>
      <c r="C27" s="36" t="s">
        <v>98</v>
      </c>
      <c r="D27" s="4" t="s">
        <v>27</v>
      </c>
      <c r="E27" s="106">
        <v>0</v>
      </c>
      <c r="F27" s="105">
        <v>5000</v>
      </c>
      <c r="G27" s="105">
        <v>1000005000</v>
      </c>
      <c r="H27" s="105">
        <v>1000005000</v>
      </c>
      <c r="I27" s="105">
        <v>1000005000</v>
      </c>
      <c r="J27" s="37">
        <v>0</v>
      </c>
      <c r="K27" s="38">
        <v>0.36</v>
      </c>
      <c r="L27" s="38">
        <v>0.72</v>
      </c>
      <c r="M27" s="38">
        <v>0</v>
      </c>
      <c r="N27" s="41">
        <v>0</v>
      </c>
      <c r="O27" s="38">
        <v>26.1</v>
      </c>
      <c r="P27" s="38">
        <v>0.5</v>
      </c>
      <c r="Q27" s="38">
        <v>0.5</v>
      </c>
      <c r="R27" s="39">
        <v>0.33</v>
      </c>
      <c r="S27" s="40">
        <v>0.62</v>
      </c>
      <c r="T27" s="24"/>
      <c r="U27" s="24">
        <f t="shared" si="2"/>
        <v>4.4207999999999997E-2</v>
      </c>
      <c r="V27" s="24">
        <f t="shared" si="2"/>
        <v>8.8415999999999995E-2</v>
      </c>
      <c r="W27" s="24"/>
      <c r="X27" s="24"/>
      <c r="Y27" s="24">
        <f t="shared" si="2"/>
        <v>3.2050800000000002</v>
      </c>
      <c r="Z27" s="24">
        <f t="shared" si="2"/>
        <v>6.1400000000000003E-2</v>
      </c>
      <c r="AA27" s="24">
        <f t="shared" si="2"/>
        <v>6.1400000000000003E-2</v>
      </c>
      <c r="AB27" s="24">
        <f t="shared" si="2"/>
        <v>4.0523999999999998E-2</v>
      </c>
      <c r="AC27" s="24">
        <f t="shared" si="2"/>
        <v>7.6135999999999995E-2</v>
      </c>
      <c r="AD27">
        <v>4.0000000000000001E-3</v>
      </c>
      <c r="AE27">
        <v>8.9999999999999993E-3</v>
      </c>
      <c r="AF27">
        <v>5.0000000000000001E-3</v>
      </c>
    </row>
    <row r="28" spans="1:32" ht="39.9" customHeight="1" thickBot="1" x14ac:dyDescent="0.35">
      <c r="A28" s="318"/>
      <c r="B28" s="319"/>
      <c r="C28" s="36" t="s">
        <v>99</v>
      </c>
      <c r="D28" s="4" t="s">
        <v>28</v>
      </c>
      <c r="E28" s="106">
        <v>0</v>
      </c>
      <c r="F28" s="105">
        <v>100</v>
      </c>
      <c r="G28" s="105">
        <v>8000</v>
      </c>
      <c r="H28" s="108">
        <v>1000008000</v>
      </c>
      <c r="I28" s="108">
        <v>1000008000</v>
      </c>
      <c r="J28" s="37">
        <v>0</v>
      </c>
      <c r="K28" s="38">
        <v>0.1</v>
      </c>
      <c r="L28" s="38">
        <v>0.36</v>
      </c>
      <c r="M28" s="38">
        <v>0.72</v>
      </c>
      <c r="N28" s="41">
        <v>0</v>
      </c>
      <c r="O28" s="38">
        <v>26.1</v>
      </c>
      <c r="P28" s="38">
        <v>0.5</v>
      </c>
      <c r="Q28" s="38">
        <v>0.5</v>
      </c>
      <c r="R28" s="39">
        <v>0.33</v>
      </c>
      <c r="S28" s="40">
        <v>0.62</v>
      </c>
      <c r="T28" s="24"/>
      <c r="U28" s="24">
        <f t="shared" si="2"/>
        <v>1.2279999999999999E-2</v>
      </c>
      <c r="V28" s="24">
        <f t="shared" si="2"/>
        <v>4.4207999999999997E-2</v>
      </c>
      <c r="W28" s="24">
        <f t="shared" si="2"/>
        <v>8.8415999999999995E-2</v>
      </c>
      <c r="X28" s="24"/>
      <c r="Y28" s="24">
        <f t="shared" si="2"/>
        <v>3.2050800000000002</v>
      </c>
      <c r="Z28" s="24">
        <f t="shared" si="2"/>
        <v>6.1400000000000003E-2</v>
      </c>
      <c r="AA28" s="24">
        <f t="shared" si="2"/>
        <v>6.1400000000000003E-2</v>
      </c>
      <c r="AB28" s="24">
        <f t="shared" si="2"/>
        <v>4.0523999999999998E-2</v>
      </c>
      <c r="AC28" s="24">
        <f t="shared" si="2"/>
        <v>7.6135999999999995E-2</v>
      </c>
      <c r="AD28">
        <v>4.0000000000000001E-3</v>
      </c>
      <c r="AE28">
        <v>8.9999999999999993E-3</v>
      </c>
      <c r="AF28">
        <v>5.0000000000000001E-3</v>
      </c>
    </row>
    <row r="29" spans="1:32" ht="39.9" customHeight="1" thickBot="1" x14ac:dyDescent="0.35">
      <c r="A29" s="318"/>
      <c r="B29" s="319"/>
      <c r="C29" s="36" t="s">
        <v>100</v>
      </c>
      <c r="D29" s="4" t="s">
        <v>29</v>
      </c>
      <c r="E29" s="106">
        <v>0</v>
      </c>
      <c r="F29" s="105">
        <v>100</v>
      </c>
      <c r="G29" s="105">
        <v>5000</v>
      </c>
      <c r="H29" s="108">
        <v>1000005000</v>
      </c>
      <c r="I29" s="108">
        <v>1000005000</v>
      </c>
      <c r="J29" s="37">
        <v>0</v>
      </c>
      <c r="K29" s="38">
        <v>0.1</v>
      </c>
      <c r="L29" s="38">
        <v>0.36</v>
      </c>
      <c r="M29" s="38">
        <v>0.72</v>
      </c>
      <c r="N29" s="41">
        <v>0</v>
      </c>
      <c r="O29" s="38">
        <v>26.1</v>
      </c>
      <c r="P29" s="38">
        <v>0.5</v>
      </c>
      <c r="Q29" s="38">
        <v>0.5</v>
      </c>
      <c r="R29" s="39">
        <v>0.33</v>
      </c>
      <c r="S29" s="40">
        <v>0.62</v>
      </c>
      <c r="T29" s="24"/>
      <c r="U29" s="24">
        <f t="shared" si="2"/>
        <v>1.2279999999999999E-2</v>
      </c>
      <c r="V29" s="24">
        <f t="shared" si="2"/>
        <v>4.4207999999999997E-2</v>
      </c>
      <c r="W29" s="24">
        <f t="shared" si="2"/>
        <v>8.8415999999999995E-2</v>
      </c>
      <c r="X29" s="24"/>
      <c r="Y29" s="24">
        <f t="shared" si="2"/>
        <v>3.2050800000000002</v>
      </c>
      <c r="Z29" s="24">
        <f t="shared" si="2"/>
        <v>6.1400000000000003E-2</v>
      </c>
      <c r="AA29" s="24">
        <f t="shared" si="2"/>
        <v>6.1400000000000003E-2</v>
      </c>
      <c r="AB29" s="24">
        <f t="shared" si="2"/>
        <v>4.0523999999999998E-2</v>
      </c>
      <c r="AC29" s="24">
        <f t="shared" si="2"/>
        <v>7.6135999999999995E-2</v>
      </c>
      <c r="AD29">
        <v>4.0000000000000001E-3</v>
      </c>
      <c r="AE29">
        <v>8.9999999999999993E-3</v>
      </c>
      <c r="AF29">
        <v>5.0000000000000001E-3</v>
      </c>
    </row>
    <row r="30" spans="1:32" ht="39.9" customHeight="1" thickBot="1" x14ac:dyDescent="0.35">
      <c r="A30" s="320" t="s">
        <v>101</v>
      </c>
      <c r="B30" s="321" t="s">
        <v>102</v>
      </c>
      <c r="C30" s="42" t="s">
        <v>103</v>
      </c>
      <c r="D30" s="5" t="s">
        <v>30</v>
      </c>
      <c r="E30" s="106">
        <v>0</v>
      </c>
      <c r="F30" s="108">
        <v>80000</v>
      </c>
      <c r="G30" s="108">
        <v>150000</v>
      </c>
      <c r="H30" s="108">
        <v>300000</v>
      </c>
      <c r="I30" s="108">
        <v>100000300000</v>
      </c>
      <c r="J30" s="43">
        <v>0</v>
      </c>
      <c r="K30" s="44">
        <v>0.85</v>
      </c>
      <c r="L30" s="44">
        <v>0.96</v>
      </c>
      <c r="M30" s="44">
        <v>1.42</v>
      </c>
      <c r="N30" s="44">
        <v>1.6</v>
      </c>
      <c r="O30" s="44">
        <f>26.1*2</f>
        <v>52.2</v>
      </c>
      <c r="P30" s="44">
        <v>1</v>
      </c>
      <c r="Q30" s="44">
        <v>1</v>
      </c>
      <c r="R30" s="45">
        <v>0.16</v>
      </c>
      <c r="S30" s="46">
        <v>0.31</v>
      </c>
      <c r="T30" s="24"/>
      <c r="U30" s="24">
        <f t="shared" si="2"/>
        <v>0.10438</v>
      </c>
      <c r="V30" s="24">
        <f t="shared" si="2"/>
        <v>0.11788800000000001</v>
      </c>
      <c r="W30" s="24">
        <f t="shared" si="2"/>
        <v>0.174376</v>
      </c>
      <c r="X30" s="24">
        <f t="shared" si="2"/>
        <v>0.19647999999999999</v>
      </c>
      <c r="Y30" s="24">
        <f t="shared" si="2"/>
        <v>6.4101600000000003</v>
      </c>
      <c r="Z30" s="24">
        <f t="shared" si="2"/>
        <v>0.12280000000000001</v>
      </c>
      <c r="AA30" s="24">
        <f t="shared" si="2"/>
        <v>0.12280000000000001</v>
      </c>
      <c r="AB30" s="24">
        <f t="shared" si="2"/>
        <v>1.9647999999999999E-2</v>
      </c>
      <c r="AC30" s="24">
        <f t="shared" si="2"/>
        <v>3.8067999999999998E-2</v>
      </c>
      <c r="AD30">
        <v>4.0000000000000001E-3</v>
      </c>
      <c r="AE30">
        <v>8.9999999999999993E-3</v>
      </c>
      <c r="AF30">
        <v>5.0000000000000001E-3</v>
      </c>
    </row>
    <row r="31" spans="1:32" ht="39.9" customHeight="1" thickBot="1" x14ac:dyDescent="0.35">
      <c r="A31" s="320"/>
      <c r="B31" s="321"/>
      <c r="C31" s="42" t="s">
        <v>104</v>
      </c>
      <c r="D31" s="5" t="s">
        <v>31</v>
      </c>
      <c r="E31" s="106">
        <v>0</v>
      </c>
      <c r="F31" s="109">
        <v>40000</v>
      </c>
      <c r="G31" s="109">
        <v>50000</v>
      </c>
      <c r="H31" s="109">
        <v>60000</v>
      </c>
      <c r="I31" s="109" t="s">
        <v>131</v>
      </c>
      <c r="J31" s="43">
        <v>0</v>
      </c>
      <c r="K31" s="44">
        <v>0.1</v>
      </c>
      <c r="L31" s="44">
        <v>0.36</v>
      </c>
      <c r="M31" s="44">
        <v>0.85</v>
      </c>
      <c r="N31" s="44">
        <v>0.96</v>
      </c>
      <c r="O31" s="44">
        <v>26.1</v>
      </c>
      <c r="P31" s="44">
        <v>0.5</v>
      </c>
      <c r="Q31" s="44">
        <v>0.5</v>
      </c>
      <c r="R31" s="45">
        <v>0.16</v>
      </c>
      <c r="S31" s="46">
        <v>0.31</v>
      </c>
      <c r="T31" s="24"/>
      <c r="U31" s="24">
        <f t="shared" si="2"/>
        <v>1.2279999999999999E-2</v>
      </c>
      <c r="V31" s="24">
        <f t="shared" si="2"/>
        <v>4.4207999999999997E-2</v>
      </c>
      <c r="W31" s="24">
        <f t="shared" si="2"/>
        <v>0.10438</v>
      </c>
      <c r="X31" s="24">
        <f t="shared" si="2"/>
        <v>0.11788800000000001</v>
      </c>
      <c r="Y31" s="24">
        <f t="shared" si="2"/>
        <v>3.2050800000000002</v>
      </c>
      <c r="Z31" s="24">
        <f t="shared" si="2"/>
        <v>6.1400000000000003E-2</v>
      </c>
      <c r="AA31" s="24">
        <f t="shared" si="2"/>
        <v>6.1400000000000003E-2</v>
      </c>
      <c r="AB31" s="24">
        <f t="shared" si="2"/>
        <v>1.9647999999999999E-2</v>
      </c>
      <c r="AC31" s="24">
        <f t="shared" si="2"/>
        <v>3.8067999999999998E-2</v>
      </c>
      <c r="AD31">
        <v>4.0000000000000001E-3</v>
      </c>
      <c r="AE31">
        <v>8.9999999999999993E-3</v>
      </c>
      <c r="AF31">
        <v>5.0000000000000001E-3</v>
      </c>
    </row>
    <row r="32" spans="1:32" ht="39.9" customHeight="1" thickBot="1" x14ac:dyDescent="0.35">
      <c r="A32" s="320"/>
      <c r="B32" s="321"/>
      <c r="C32" s="47" t="s">
        <v>105</v>
      </c>
      <c r="D32" s="6" t="s">
        <v>32</v>
      </c>
      <c r="E32" s="106">
        <v>0</v>
      </c>
      <c r="F32" s="108">
        <v>200</v>
      </c>
      <c r="G32" s="108">
        <v>400</v>
      </c>
      <c r="H32" s="108">
        <v>800</v>
      </c>
      <c r="I32" s="108">
        <v>100000800</v>
      </c>
      <c r="J32" s="43">
        <v>0</v>
      </c>
      <c r="K32" s="44">
        <v>0.85</v>
      </c>
      <c r="L32" s="44">
        <v>0.96</v>
      </c>
      <c r="M32" s="44">
        <v>1.42</v>
      </c>
      <c r="N32" s="44">
        <v>1.6</v>
      </c>
      <c r="O32" s="44">
        <v>26.1</v>
      </c>
      <c r="P32" s="44">
        <v>0.5</v>
      </c>
      <c r="Q32" s="44">
        <v>0.5</v>
      </c>
      <c r="R32" s="45">
        <v>0.33</v>
      </c>
      <c r="S32" s="46">
        <v>0.62</v>
      </c>
      <c r="T32" s="24"/>
      <c r="U32" s="24">
        <f t="shared" si="2"/>
        <v>0.10438</v>
      </c>
      <c r="V32" s="24">
        <f t="shared" si="2"/>
        <v>0.11788800000000001</v>
      </c>
      <c r="W32" s="24">
        <f t="shared" si="2"/>
        <v>0.174376</v>
      </c>
      <c r="X32" s="24">
        <f t="shared" si="2"/>
        <v>0.19647999999999999</v>
      </c>
      <c r="Y32" s="24">
        <f t="shared" si="2"/>
        <v>3.2050800000000002</v>
      </c>
      <c r="Z32" s="24">
        <f t="shared" si="2"/>
        <v>6.1400000000000003E-2</v>
      </c>
      <c r="AA32" s="24">
        <f t="shared" si="2"/>
        <v>6.1400000000000003E-2</v>
      </c>
      <c r="AB32" s="24">
        <f t="shared" si="2"/>
        <v>4.0523999999999998E-2</v>
      </c>
      <c r="AC32" s="24">
        <f t="shared" si="2"/>
        <v>7.6135999999999995E-2</v>
      </c>
      <c r="AD32">
        <v>4.0000000000000001E-3</v>
      </c>
      <c r="AE32">
        <v>8.9999999999999993E-3</v>
      </c>
      <c r="AF32">
        <v>5.0000000000000001E-3</v>
      </c>
    </row>
    <row r="33" spans="1:32" ht="39.9" customHeight="1" thickBot="1" x14ac:dyDescent="0.35">
      <c r="A33" s="320"/>
      <c r="B33" s="321"/>
      <c r="C33" s="47" t="s">
        <v>106</v>
      </c>
      <c r="D33" s="6" t="s">
        <v>33</v>
      </c>
      <c r="E33" s="106">
        <v>0</v>
      </c>
      <c r="F33" s="109">
        <v>1000</v>
      </c>
      <c r="G33" s="109">
        <v>20000</v>
      </c>
      <c r="H33" s="109">
        <v>50000</v>
      </c>
      <c r="I33" s="109">
        <v>10000050000</v>
      </c>
      <c r="J33" s="43">
        <v>0</v>
      </c>
      <c r="K33" s="44">
        <v>1.42</v>
      </c>
      <c r="L33" s="44">
        <v>1.6</v>
      </c>
      <c r="M33" s="44">
        <v>1.7</v>
      </c>
      <c r="N33" s="44">
        <v>1.8</v>
      </c>
      <c r="O33" s="44">
        <f>26.1*2</f>
        <v>52.2</v>
      </c>
      <c r="P33" s="44">
        <v>1</v>
      </c>
      <c r="Q33" s="44">
        <v>1</v>
      </c>
      <c r="R33" s="45">
        <v>0.33</v>
      </c>
      <c r="S33" s="46">
        <v>0.62</v>
      </c>
      <c r="T33" s="24"/>
      <c r="U33" s="24">
        <f t="shared" si="2"/>
        <v>0.174376</v>
      </c>
      <c r="V33" s="24">
        <f t="shared" si="2"/>
        <v>0.19647999999999999</v>
      </c>
      <c r="W33" s="24">
        <f t="shared" si="2"/>
        <v>0.20876</v>
      </c>
      <c r="X33" s="24">
        <f t="shared" si="2"/>
        <v>0.22103999999999999</v>
      </c>
      <c r="Y33" s="24">
        <f t="shared" si="2"/>
        <v>6.4101600000000003</v>
      </c>
      <c r="Z33" s="24">
        <f t="shared" si="2"/>
        <v>0.12280000000000001</v>
      </c>
      <c r="AA33" s="24">
        <f t="shared" si="2"/>
        <v>0.12280000000000001</v>
      </c>
      <c r="AB33" s="24">
        <f t="shared" si="2"/>
        <v>4.0523999999999998E-2</v>
      </c>
      <c r="AC33" s="24">
        <f t="shared" si="2"/>
        <v>7.6135999999999995E-2</v>
      </c>
      <c r="AD33">
        <v>4.0000000000000001E-3</v>
      </c>
      <c r="AE33">
        <v>8.9999999999999993E-3</v>
      </c>
      <c r="AF33">
        <v>5.0000000000000001E-3</v>
      </c>
    </row>
    <row r="34" spans="1:32" ht="39.9" customHeight="1" thickBot="1" x14ac:dyDescent="0.35">
      <c r="A34" s="320"/>
      <c r="B34" s="321"/>
      <c r="C34" s="47" t="s">
        <v>107</v>
      </c>
      <c r="D34" s="6" t="s">
        <v>34</v>
      </c>
      <c r="E34" s="110">
        <v>0</v>
      </c>
      <c r="F34" s="109">
        <v>6000</v>
      </c>
      <c r="G34" s="109">
        <v>10000</v>
      </c>
      <c r="H34" s="109">
        <v>50000</v>
      </c>
      <c r="I34" s="109">
        <v>10000050000</v>
      </c>
      <c r="J34" s="43">
        <v>0</v>
      </c>
      <c r="K34" s="44">
        <v>0.1</v>
      </c>
      <c r="L34" s="44">
        <v>0.36</v>
      </c>
      <c r="M34" s="44">
        <v>0.85</v>
      </c>
      <c r="N34" s="44">
        <v>0.96</v>
      </c>
      <c r="O34" s="44">
        <v>26.1</v>
      </c>
      <c r="P34" s="44">
        <v>0.5</v>
      </c>
      <c r="Q34" s="44">
        <v>0.5</v>
      </c>
      <c r="R34" s="45">
        <v>0.01</v>
      </c>
      <c r="S34" s="46">
        <v>0.01</v>
      </c>
      <c r="T34" s="24"/>
      <c r="U34" s="24">
        <f t="shared" si="2"/>
        <v>1.2279999999999999E-2</v>
      </c>
      <c r="V34" s="24">
        <f t="shared" si="2"/>
        <v>4.4207999999999997E-2</v>
      </c>
      <c r="W34" s="24">
        <f t="shared" si="2"/>
        <v>0.10438</v>
      </c>
      <c r="X34" s="24">
        <f t="shared" si="2"/>
        <v>0.11788800000000001</v>
      </c>
      <c r="Y34" s="24">
        <f t="shared" si="2"/>
        <v>3.2050800000000002</v>
      </c>
      <c r="Z34" s="24">
        <f t="shared" si="2"/>
        <v>6.1400000000000003E-2</v>
      </c>
      <c r="AA34" s="24">
        <f t="shared" si="2"/>
        <v>6.1400000000000003E-2</v>
      </c>
      <c r="AB34" s="24">
        <f t="shared" si="2"/>
        <v>1.2279999999999999E-3</v>
      </c>
      <c r="AC34" s="24">
        <f t="shared" si="2"/>
        <v>1.2279999999999999E-3</v>
      </c>
      <c r="AD34">
        <v>4.0000000000000001E-3</v>
      </c>
      <c r="AE34">
        <v>8.9999999999999993E-3</v>
      </c>
      <c r="AF34">
        <v>5.0000000000000001E-3</v>
      </c>
    </row>
    <row r="35" spans="1:32" ht="39.9" customHeight="1" thickBot="1" x14ac:dyDescent="0.35">
      <c r="A35" s="320"/>
      <c r="B35" s="321"/>
      <c r="C35" s="47" t="s">
        <v>108</v>
      </c>
      <c r="D35" s="6" t="s">
        <v>35</v>
      </c>
      <c r="E35" s="106">
        <v>0</v>
      </c>
      <c r="F35" s="109">
        <v>100</v>
      </c>
      <c r="G35" s="109">
        <v>200</v>
      </c>
      <c r="H35" s="109">
        <v>400</v>
      </c>
      <c r="I35" s="109">
        <v>100000400</v>
      </c>
      <c r="J35" s="43">
        <v>0</v>
      </c>
      <c r="K35" s="44">
        <v>0.85</v>
      </c>
      <c r="L35" s="44">
        <v>0.96</v>
      </c>
      <c r="M35" s="44">
        <v>1.42</v>
      </c>
      <c r="N35" s="44">
        <v>1.6</v>
      </c>
      <c r="O35" s="44">
        <v>26.1</v>
      </c>
      <c r="P35" s="44">
        <v>0.5</v>
      </c>
      <c r="Q35" s="44">
        <v>0.5</v>
      </c>
      <c r="R35" s="45">
        <v>0.16</v>
      </c>
      <c r="S35" s="46">
        <v>0.31</v>
      </c>
      <c r="T35" s="24"/>
      <c r="U35" s="24">
        <f t="shared" si="2"/>
        <v>0.10438</v>
      </c>
      <c r="V35" s="24">
        <f t="shared" si="2"/>
        <v>0.11788800000000001</v>
      </c>
      <c r="W35" s="24">
        <f t="shared" si="2"/>
        <v>0.174376</v>
      </c>
      <c r="X35" s="24">
        <f t="shared" si="2"/>
        <v>0.19647999999999999</v>
      </c>
      <c r="Y35" s="24">
        <f t="shared" si="2"/>
        <v>3.2050800000000002</v>
      </c>
      <c r="Z35" s="24">
        <f t="shared" si="2"/>
        <v>6.1400000000000003E-2</v>
      </c>
      <c r="AA35" s="24">
        <f t="shared" si="2"/>
        <v>6.1400000000000003E-2</v>
      </c>
      <c r="AB35" s="24">
        <f t="shared" si="2"/>
        <v>1.9647999999999999E-2</v>
      </c>
      <c r="AC35" s="24">
        <f t="shared" si="2"/>
        <v>3.8067999999999998E-2</v>
      </c>
      <c r="AD35">
        <v>4.0000000000000001E-3</v>
      </c>
      <c r="AE35">
        <v>8.9999999999999993E-3</v>
      </c>
      <c r="AF35">
        <v>5.0000000000000001E-3</v>
      </c>
    </row>
    <row r="36" spans="1:32" ht="39.9" customHeight="1" thickBot="1" x14ac:dyDescent="0.35">
      <c r="A36" s="320"/>
      <c r="B36" s="321"/>
      <c r="C36" s="47" t="s">
        <v>109</v>
      </c>
      <c r="D36" s="6" t="s">
        <v>36</v>
      </c>
      <c r="E36" s="105">
        <v>0</v>
      </c>
      <c r="F36" s="108">
        <v>0</v>
      </c>
      <c r="G36" s="108">
        <v>0</v>
      </c>
      <c r="H36" s="108">
        <v>0</v>
      </c>
      <c r="I36" s="108">
        <v>0</v>
      </c>
      <c r="J36" s="43">
        <v>0</v>
      </c>
      <c r="K36" s="44">
        <v>0.85</v>
      </c>
      <c r="L36" s="48">
        <v>0</v>
      </c>
      <c r="M36" s="48">
        <v>0</v>
      </c>
      <c r="N36" s="48">
        <v>0</v>
      </c>
      <c r="O36" s="129">
        <v>41.9</v>
      </c>
      <c r="P36" s="48">
        <v>0</v>
      </c>
      <c r="Q36" s="48">
        <v>0</v>
      </c>
      <c r="R36" s="45">
        <v>0</v>
      </c>
      <c r="S36" s="46">
        <v>0</v>
      </c>
      <c r="T36" s="24"/>
      <c r="U36" s="24">
        <f t="shared" si="2"/>
        <v>0.10438</v>
      </c>
      <c r="V36" s="24"/>
      <c r="W36" s="24"/>
      <c r="X36" s="24"/>
      <c r="Y36" s="24">
        <f t="shared" si="2"/>
        <v>5.1453199999999999</v>
      </c>
      <c r="Z36" s="24"/>
      <c r="AA36" s="24"/>
      <c r="AB36" s="24"/>
      <c r="AC36" s="24"/>
      <c r="AD36">
        <v>4.0000000000000001E-3</v>
      </c>
      <c r="AE36">
        <v>8.9999999999999993E-3</v>
      </c>
      <c r="AF36">
        <v>5.0000000000000001E-3</v>
      </c>
    </row>
    <row r="37" spans="1:32" ht="39.9" customHeight="1" thickBot="1" x14ac:dyDescent="0.35">
      <c r="A37" s="308" t="s">
        <v>110</v>
      </c>
      <c r="B37" s="309" t="s">
        <v>111</v>
      </c>
      <c r="C37" s="49" t="s">
        <v>112</v>
      </c>
      <c r="D37" s="7" t="s">
        <v>37</v>
      </c>
      <c r="E37" s="106">
        <v>0</v>
      </c>
      <c r="F37" s="108">
        <v>1000</v>
      </c>
      <c r="G37" s="108">
        <v>10000</v>
      </c>
      <c r="H37" s="108">
        <v>50000</v>
      </c>
      <c r="I37" s="108">
        <v>10000050000</v>
      </c>
      <c r="J37" s="50">
        <v>0</v>
      </c>
      <c r="K37" s="51">
        <v>0.1</v>
      </c>
      <c r="L37" s="51">
        <v>0.36</v>
      </c>
      <c r="M37" s="51">
        <v>0.85</v>
      </c>
      <c r="N37" s="51">
        <v>0.96</v>
      </c>
      <c r="O37" s="51">
        <v>26.1</v>
      </c>
      <c r="P37" s="51">
        <v>0.5</v>
      </c>
      <c r="Q37" s="51">
        <v>0.5</v>
      </c>
      <c r="R37" s="52">
        <v>0.16</v>
      </c>
      <c r="S37" s="53">
        <v>0.31</v>
      </c>
      <c r="T37" s="24"/>
      <c r="U37" s="24">
        <f t="shared" si="2"/>
        <v>1.2279999999999999E-2</v>
      </c>
      <c r="V37" s="24">
        <f t="shared" si="2"/>
        <v>4.4207999999999997E-2</v>
      </c>
      <c r="W37" s="24">
        <f t="shared" si="2"/>
        <v>0.10438</v>
      </c>
      <c r="X37" s="24">
        <f t="shared" si="2"/>
        <v>0.11788800000000001</v>
      </c>
      <c r="Y37" s="24">
        <f t="shared" si="2"/>
        <v>3.2050800000000002</v>
      </c>
      <c r="Z37" s="24">
        <f t="shared" si="2"/>
        <v>6.1400000000000003E-2</v>
      </c>
      <c r="AA37" s="24">
        <f t="shared" si="2"/>
        <v>6.1400000000000003E-2</v>
      </c>
      <c r="AB37" s="24">
        <f t="shared" si="2"/>
        <v>1.9647999999999999E-2</v>
      </c>
      <c r="AC37" s="24">
        <f t="shared" si="2"/>
        <v>3.8067999999999998E-2</v>
      </c>
      <c r="AD37">
        <v>4.0000000000000001E-3</v>
      </c>
      <c r="AE37">
        <v>8.9999999999999993E-3</v>
      </c>
      <c r="AF37">
        <v>5.0000000000000001E-3</v>
      </c>
    </row>
    <row r="38" spans="1:32" ht="39.9" customHeight="1" thickBot="1" x14ac:dyDescent="0.35">
      <c r="A38" s="308"/>
      <c r="B38" s="309"/>
      <c r="C38" s="49" t="s">
        <v>113</v>
      </c>
      <c r="D38" s="7" t="s">
        <v>38</v>
      </c>
      <c r="E38" s="106">
        <v>0</v>
      </c>
      <c r="F38" s="108">
        <v>100</v>
      </c>
      <c r="G38" s="108">
        <v>1000</v>
      </c>
      <c r="H38" s="108">
        <v>5000</v>
      </c>
      <c r="I38" s="108">
        <v>1000005000</v>
      </c>
      <c r="J38" s="50">
        <v>0</v>
      </c>
      <c r="K38" s="51">
        <v>0.1</v>
      </c>
      <c r="L38" s="51">
        <v>0.36</v>
      </c>
      <c r="M38" s="51">
        <v>0.85</v>
      </c>
      <c r="N38" s="51">
        <v>0.96</v>
      </c>
      <c r="O38" s="51">
        <v>26.1</v>
      </c>
      <c r="P38" s="51">
        <v>0.5</v>
      </c>
      <c r="Q38" s="51">
        <v>0.5</v>
      </c>
      <c r="R38" s="52">
        <v>0.16</v>
      </c>
      <c r="S38" s="53">
        <v>0.31</v>
      </c>
      <c r="T38" s="24"/>
      <c r="U38" s="24">
        <f t="shared" si="2"/>
        <v>1.2279999999999999E-2</v>
      </c>
      <c r="V38" s="24">
        <f t="shared" si="2"/>
        <v>4.4207999999999997E-2</v>
      </c>
      <c r="W38" s="24">
        <f t="shared" si="2"/>
        <v>0.10438</v>
      </c>
      <c r="X38" s="24">
        <f t="shared" si="2"/>
        <v>0.11788800000000001</v>
      </c>
      <c r="Y38" s="24">
        <f t="shared" si="2"/>
        <v>3.2050800000000002</v>
      </c>
      <c r="Z38" s="24">
        <f t="shared" si="2"/>
        <v>6.1400000000000003E-2</v>
      </c>
      <c r="AA38" s="24">
        <f t="shared" si="2"/>
        <v>6.1400000000000003E-2</v>
      </c>
      <c r="AB38" s="24">
        <f t="shared" si="2"/>
        <v>1.9647999999999999E-2</v>
      </c>
      <c r="AC38" s="24">
        <f t="shared" si="2"/>
        <v>3.8067999999999998E-2</v>
      </c>
      <c r="AD38">
        <v>4.0000000000000001E-3</v>
      </c>
      <c r="AE38">
        <v>8.9999999999999993E-3</v>
      </c>
      <c r="AF38">
        <v>5.0000000000000001E-3</v>
      </c>
    </row>
    <row r="39" spans="1:32" ht="39.9" customHeight="1" thickBot="1" x14ac:dyDescent="0.35">
      <c r="A39" s="308"/>
      <c r="B39" s="309"/>
      <c r="C39" s="49" t="s">
        <v>114</v>
      </c>
      <c r="D39" s="7" t="s">
        <v>39</v>
      </c>
      <c r="E39" s="106">
        <v>0</v>
      </c>
      <c r="F39" s="108">
        <v>80000</v>
      </c>
      <c r="G39" s="108">
        <v>100000</v>
      </c>
      <c r="H39" s="108">
        <v>120000</v>
      </c>
      <c r="I39" s="108">
        <v>100000120000</v>
      </c>
      <c r="J39" s="50">
        <v>0</v>
      </c>
      <c r="K39" s="51">
        <v>0.01</v>
      </c>
      <c r="L39" s="51">
        <v>0.1</v>
      </c>
      <c r="M39" s="51">
        <v>0.36</v>
      </c>
      <c r="N39" s="51">
        <v>0.85</v>
      </c>
      <c r="O39" s="51">
        <f>26.1*2</f>
        <v>52.2</v>
      </c>
      <c r="P39" s="51">
        <v>1</v>
      </c>
      <c r="Q39" s="51">
        <v>1</v>
      </c>
      <c r="R39" s="52">
        <v>0.01</v>
      </c>
      <c r="S39" s="53">
        <v>0.01</v>
      </c>
      <c r="T39" s="24"/>
      <c r="U39" s="24">
        <f t="shared" si="2"/>
        <v>1.2279999999999999E-3</v>
      </c>
      <c r="V39" s="24">
        <f t="shared" si="2"/>
        <v>1.2279999999999999E-2</v>
      </c>
      <c r="W39" s="24">
        <f t="shared" si="2"/>
        <v>4.4207999999999997E-2</v>
      </c>
      <c r="X39" s="24">
        <f t="shared" si="2"/>
        <v>0.10438</v>
      </c>
      <c r="Y39" s="24">
        <f t="shared" si="2"/>
        <v>6.4101600000000003</v>
      </c>
      <c r="Z39" s="24">
        <f t="shared" si="2"/>
        <v>0.12280000000000001</v>
      </c>
      <c r="AA39" s="24">
        <f t="shared" si="2"/>
        <v>0.12280000000000001</v>
      </c>
      <c r="AB39" s="24">
        <f t="shared" si="2"/>
        <v>1.2279999999999999E-3</v>
      </c>
      <c r="AC39" s="24">
        <f t="shared" si="2"/>
        <v>1.2279999999999999E-3</v>
      </c>
      <c r="AD39">
        <v>4.0000000000000001E-3</v>
      </c>
      <c r="AE39">
        <v>8.9999999999999993E-3</v>
      </c>
      <c r="AF39">
        <v>5.0000000000000001E-3</v>
      </c>
    </row>
    <row r="40" spans="1:32" ht="39.9" customHeight="1" thickBot="1" x14ac:dyDescent="0.35">
      <c r="A40" s="308"/>
      <c r="B40" s="309"/>
      <c r="C40" s="49" t="s">
        <v>115</v>
      </c>
      <c r="D40" s="7" t="s">
        <v>40</v>
      </c>
      <c r="E40" s="106">
        <v>0</v>
      </c>
      <c r="F40" s="108">
        <v>20000</v>
      </c>
      <c r="G40" s="108">
        <v>22000</v>
      </c>
      <c r="H40" s="108">
        <v>25000</v>
      </c>
      <c r="I40" s="108">
        <v>10000025000</v>
      </c>
      <c r="J40" s="50">
        <v>0</v>
      </c>
      <c r="K40" s="51">
        <v>0.01</v>
      </c>
      <c r="L40" s="51">
        <v>0.1</v>
      </c>
      <c r="M40" s="51">
        <v>0.36</v>
      </c>
      <c r="N40" s="51">
        <v>0.85</v>
      </c>
      <c r="O40" s="51">
        <v>26.1</v>
      </c>
      <c r="P40" s="51">
        <v>0.5</v>
      </c>
      <c r="Q40" s="51">
        <v>0.5</v>
      </c>
      <c r="R40" s="52">
        <v>0.01</v>
      </c>
      <c r="S40" s="53">
        <v>0.01</v>
      </c>
      <c r="T40" s="24"/>
      <c r="U40" s="24">
        <f t="shared" si="2"/>
        <v>1.2279999999999999E-3</v>
      </c>
      <c r="V40" s="24">
        <f t="shared" si="2"/>
        <v>1.2279999999999999E-2</v>
      </c>
      <c r="W40" s="24">
        <f t="shared" si="2"/>
        <v>4.4207999999999997E-2</v>
      </c>
      <c r="X40" s="24">
        <f t="shared" si="2"/>
        <v>0.10438</v>
      </c>
      <c r="Y40" s="24">
        <f t="shared" si="2"/>
        <v>3.2050800000000002</v>
      </c>
      <c r="Z40" s="24">
        <f t="shared" si="2"/>
        <v>6.1400000000000003E-2</v>
      </c>
      <c r="AA40" s="24">
        <f t="shared" si="2"/>
        <v>6.1400000000000003E-2</v>
      </c>
      <c r="AB40" s="24">
        <f t="shared" si="2"/>
        <v>1.2279999999999999E-3</v>
      </c>
      <c r="AC40" s="24">
        <f t="shared" si="2"/>
        <v>1.2279999999999999E-3</v>
      </c>
      <c r="AD40">
        <v>4.0000000000000001E-3</v>
      </c>
      <c r="AE40">
        <v>8.9999999999999993E-3</v>
      </c>
      <c r="AF40">
        <v>5.0000000000000001E-3</v>
      </c>
    </row>
    <row r="41" spans="1:32" ht="39.9" customHeight="1" thickBot="1" x14ac:dyDescent="0.35">
      <c r="A41" s="308"/>
      <c r="B41" s="309"/>
      <c r="C41" s="54" t="s">
        <v>116</v>
      </c>
      <c r="D41" s="8" t="s">
        <v>41</v>
      </c>
      <c r="E41" s="106">
        <v>0</v>
      </c>
      <c r="F41" s="108">
        <v>100</v>
      </c>
      <c r="G41" s="108">
        <v>5000</v>
      </c>
      <c r="H41" s="108">
        <v>10000</v>
      </c>
      <c r="I41" s="108">
        <v>10000010000</v>
      </c>
      <c r="J41" s="50">
        <v>0</v>
      </c>
      <c r="K41" s="51">
        <v>0.01</v>
      </c>
      <c r="L41" s="51">
        <v>0.1</v>
      </c>
      <c r="M41" s="51">
        <v>0.36</v>
      </c>
      <c r="N41" s="51">
        <v>0.85</v>
      </c>
      <c r="O41" s="51">
        <v>26.1</v>
      </c>
      <c r="P41" s="51">
        <v>0.5</v>
      </c>
      <c r="Q41" s="51">
        <v>0.5</v>
      </c>
      <c r="R41" s="52">
        <v>0.01</v>
      </c>
      <c r="S41" s="53">
        <v>0.01</v>
      </c>
      <c r="T41" s="24"/>
      <c r="U41" s="24">
        <f t="shared" si="2"/>
        <v>1.2279999999999999E-3</v>
      </c>
      <c r="V41" s="24">
        <f t="shared" si="2"/>
        <v>1.2279999999999999E-2</v>
      </c>
      <c r="W41" s="24">
        <f t="shared" si="2"/>
        <v>4.4207999999999997E-2</v>
      </c>
      <c r="X41" s="24">
        <f t="shared" si="2"/>
        <v>0.10438</v>
      </c>
      <c r="Y41" s="24">
        <f t="shared" si="2"/>
        <v>3.2050800000000002</v>
      </c>
      <c r="Z41" s="24">
        <f t="shared" si="2"/>
        <v>6.1400000000000003E-2</v>
      </c>
      <c r="AA41" s="24">
        <f t="shared" si="2"/>
        <v>6.1400000000000003E-2</v>
      </c>
      <c r="AB41" s="24">
        <f t="shared" si="2"/>
        <v>1.2279999999999999E-3</v>
      </c>
      <c r="AC41" s="24">
        <f t="shared" si="2"/>
        <v>1.2279999999999999E-3</v>
      </c>
      <c r="AD41">
        <v>4.0000000000000001E-3</v>
      </c>
      <c r="AE41">
        <v>8.9999999999999993E-3</v>
      </c>
      <c r="AF41">
        <v>5.0000000000000001E-3</v>
      </c>
    </row>
    <row r="42" spans="1:32" ht="39.9" customHeight="1" thickBot="1" x14ac:dyDescent="0.35">
      <c r="A42" s="308"/>
      <c r="B42" s="309"/>
      <c r="C42" s="54" t="s">
        <v>117</v>
      </c>
      <c r="D42" s="8" t="s">
        <v>42</v>
      </c>
      <c r="E42" s="106">
        <v>0</v>
      </c>
      <c r="F42" s="108">
        <v>100</v>
      </c>
      <c r="G42" s="108">
        <v>5000</v>
      </c>
      <c r="H42" s="108">
        <v>10000</v>
      </c>
      <c r="I42" s="108">
        <v>10000010000</v>
      </c>
      <c r="J42" s="50">
        <v>0</v>
      </c>
      <c r="K42" s="51">
        <v>0.01</v>
      </c>
      <c r="L42" s="51">
        <v>0.1</v>
      </c>
      <c r="M42" s="51">
        <v>0.36</v>
      </c>
      <c r="N42" s="51">
        <v>0.85</v>
      </c>
      <c r="O42" s="51">
        <v>26.1</v>
      </c>
      <c r="P42" s="51">
        <v>0.5</v>
      </c>
      <c r="Q42" s="51">
        <v>0.5</v>
      </c>
      <c r="R42" s="52">
        <v>0.01</v>
      </c>
      <c r="S42" s="53">
        <v>0.01</v>
      </c>
      <c r="T42" s="24"/>
      <c r="U42" s="24">
        <f t="shared" si="2"/>
        <v>1.2279999999999999E-3</v>
      </c>
      <c r="V42" s="24">
        <f t="shared" si="2"/>
        <v>1.2279999999999999E-2</v>
      </c>
      <c r="W42" s="24">
        <f t="shared" si="2"/>
        <v>4.4207999999999997E-2</v>
      </c>
      <c r="X42" s="24">
        <f t="shared" si="2"/>
        <v>0.10438</v>
      </c>
      <c r="Y42" s="24">
        <f t="shared" si="2"/>
        <v>3.2050800000000002</v>
      </c>
      <c r="Z42" s="24">
        <f t="shared" si="2"/>
        <v>6.1400000000000003E-2</v>
      </c>
      <c r="AA42" s="24">
        <f t="shared" si="2"/>
        <v>6.1400000000000003E-2</v>
      </c>
      <c r="AB42" s="24">
        <f t="shared" si="2"/>
        <v>1.2279999999999999E-3</v>
      </c>
      <c r="AC42" s="24">
        <f t="shared" si="2"/>
        <v>1.2279999999999999E-3</v>
      </c>
      <c r="AD42">
        <v>4.0000000000000001E-3</v>
      </c>
      <c r="AE42">
        <v>8.9999999999999993E-3</v>
      </c>
      <c r="AF42">
        <v>5.0000000000000001E-3</v>
      </c>
    </row>
    <row r="43" spans="1:32" ht="39.9" customHeight="1" thickBot="1" x14ac:dyDescent="0.35">
      <c r="A43" s="308"/>
      <c r="B43" s="309"/>
      <c r="C43" s="54" t="s">
        <v>118</v>
      </c>
      <c r="D43" s="8" t="s">
        <v>43</v>
      </c>
      <c r="E43" s="106">
        <v>0</v>
      </c>
      <c r="F43" s="108">
        <v>100</v>
      </c>
      <c r="G43" s="108">
        <v>5000</v>
      </c>
      <c r="H43" s="108">
        <v>10000</v>
      </c>
      <c r="I43" s="108">
        <v>10000010000</v>
      </c>
      <c r="J43" s="50">
        <v>0</v>
      </c>
      <c r="K43" s="51">
        <v>0.01</v>
      </c>
      <c r="L43" s="51">
        <v>0.1</v>
      </c>
      <c r="M43" s="51">
        <v>0.36</v>
      </c>
      <c r="N43" s="51">
        <v>0.85</v>
      </c>
      <c r="O43" s="51">
        <v>26.1</v>
      </c>
      <c r="P43" s="51">
        <v>0.5</v>
      </c>
      <c r="Q43" s="51">
        <v>0.5</v>
      </c>
      <c r="R43" s="52">
        <v>0.01</v>
      </c>
      <c r="S43" s="53">
        <v>0.01</v>
      </c>
      <c r="T43" s="24"/>
      <c r="U43" s="24">
        <f t="shared" si="2"/>
        <v>1.2279999999999999E-3</v>
      </c>
      <c r="V43" s="24">
        <f t="shared" si="2"/>
        <v>1.2279999999999999E-2</v>
      </c>
      <c r="W43" s="24">
        <f t="shared" si="2"/>
        <v>4.4207999999999997E-2</v>
      </c>
      <c r="X43" s="24">
        <f t="shared" si="2"/>
        <v>0.10438</v>
      </c>
      <c r="Y43" s="24">
        <f t="shared" si="2"/>
        <v>3.2050800000000002</v>
      </c>
      <c r="Z43" s="24">
        <f t="shared" si="2"/>
        <v>6.1400000000000003E-2</v>
      </c>
      <c r="AA43" s="24">
        <f t="shared" si="2"/>
        <v>6.1400000000000003E-2</v>
      </c>
      <c r="AB43" s="24">
        <f t="shared" si="2"/>
        <v>1.2279999999999999E-3</v>
      </c>
      <c r="AC43" s="24">
        <f t="shared" si="2"/>
        <v>1.2279999999999999E-3</v>
      </c>
      <c r="AD43">
        <v>4.0000000000000001E-3</v>
      </c>
      <c r="AE43">
        <v>8.9999999999999993E-3</v>
      </c>
      <c r="AF43">
        <v>5.0000000000000001E-3</v>
      </c>
    </row>
    <row r="44" spans="1:32" ht="39.9" customHeight="1" thickBot="1" x14ac:dyDescent="0.35">
      <c r="A44" s="308"/>
      <c r="B44" s="309"/>
      <c r="C44" s="55" t="s">
        <v>119</v>
      </c>
      <c r="D44" s="8" t="s">
        <v>44</v>
      </c>
      <c r="E44" s="105">
        <v>0</v>
      </c>
      <c r="F44" s="108">
        <v>200</v>
      </c>
      <c r="G44" s="108">
        <v>2000</v>
      </c>
      <c r="H44" s="108">
        <v>1000002000</v>
      </c>
      <c r="I44" s="108">
        <v>1000002000</v>
      </c>
      <c r="J44" s="56">
        <v>0</v>
      </c>
      <c r="K44" s="51">
        <v>0.1</v>
      </c>
      <c r="L44" s="51">
        <v>0.36</v>
      </c>
      <c r="M44" s="51">
        <v>0.85</v>
      </c>
      <c r="N44" s="51">
        <v>0</v>
      </c>
      <c r="O44" s="51">
        <f>4*365</f>
        <v>1460</v>
      </c>
      <c r="P44" s="51">
        <v>0</v>
      </c>
      <c r="Q44" s="51">
        <v>0</v>
      </c>
      <c r="R44" s="57">
        <v>0.01</v>
      </c>
      <c r="S44" s="58">
        <v>0.01</v>
      </c>
      <c r="T44" s="24"/>
      <c r="U44" s="24">
        <f t="shared" si="2"/>
        <v>1.2279999999999999E-2</v>
      </c>
      <c r="V44" s="24">
        <f t="shared" si="2"/>
        <v>4.4207999999999997E-2</v>
      </c>
      <c r="W44" s="24">
        <f t="shared" si="2"/>
        <v>0.10438</v>
      </c>
      <c r="X44" s="24"/>
      <c r="Y44" s="24">
        <f t="shared" si="2"/>
        <v>179.28800000000001</v>
      </c>
      <c r="Z44" s="24"/>
      <c r="AA44" s="24"/>
      <c r="AB44" s="24">
        <f t="shared" si="2"/>
        <v>1.2279999999999999E-3</v>
      </c>
      <c r="AC44" s="24">
        <f t="shared" si="2"/>
        <v>1.2279999999999999E-3</v>
      </c>
      <c r="AD44">
        <v>4.0000000000000001E-3</v>
      </c>
      <c r="AE44">
        <v>8.9999999999999993E-3</v>
      </c>
      <c r="AF44">
        <v>5.0000000000000001E-3</v>
      </c>
    </row>
    <row r="45" spans="1:32" ht="39.9" customHeight="1" thickBot="1" x14ac:dyDescent="0.35">
      <c r="A45" s="310" t="s">
        <v>120</v>
      </c>
      <c r="B45" s="311" t="s">
        <v>120</v>
      </c>
      <c r="C45" s="25" t="s">
        <v>121</v>
      </c>
      <c r="D45" s="9" t="s">
        <v>45</v>
      </c>
      <c r="E45" s="105">
        <v>0</v>
      </c>
      <c r="F45" s="108">
        <v>200</v>
      </c>
      <c r="G45" s="108">
        <v>400</v>
      </c>
      <c r="H45" s="108">
        <v>800</v>
      </c>
      <c r="I45" s="108">
        <v>100000800</v>
      </c>
      <c r="J45" s="59">
        <v>0</v>
      </c>
      <c r="K45" s="27">
        <v>0.85</v>
      </c>
      <c r="L45" s="60">
        <v>0.96</v>
      </c>
      <c r="M45" s="60">
        <v>1.42</v>
      </c>
      <c r="N45" s="60">
        <v>1.6</v>
      </c>
      <c r="O45" s="60">
        <f>41.9*2</f>
        <v>83.8</v>
      </c>
      <c r="P45" s="60">
        <v>1</v>
      </c>
      <c r="Q45" s="60">
        <v>1</v>
      </c>
      <c r="R45" s="61">
        <v>0.33</v>
      </c>
      <c r="S45" s="62">
        <v>0.62</v>
      </c>
      <c r="T45" s="24"/>
      <c r="U45" s="24">
        <f t="shared" si="2"/>
        <v>0.10438</v>
      </c>
      <c r="V45" s="24">
        <f t="shared" si="2"/>
        <v>0.11788800000000001</v>
      </c>
      <c r="W45" s="24">
        <f t="shared" si="2"/>
        <v>0.174376</v>
      </c>
      <c r="X45" s="24">
        <f t="shared" si="2"/>
        <v>0.19647999999999999</v>
      </c>
      <c r="Y45" s="24">
        <f t="shared" si="2"/>
        <v>10.29064</v>
      </c>
      <c r="Z45" s="24">
        <f t="shared" si="2"/>
        <v>0.12280000000000001</v>
      </c>
      <c r="AA45" s="24">
        <f t="shared" si="2"/>
        <v>0.12280000000000001</v>
      </c>
      <c r="AB45" s="24">
        <f t="shared" si="2"/>
        <v>4.0523999999999998E-2</v>
      </c>
      <c r="AC45" s="24">
        <f t="shared" si="2"/>
        <v>7.6135999999999995E-2</v>
      </c>
      <c r="AD45">
        <v>4.0000000000000001E-3</v>
      </c>
      <c r="AE45">
        <v>8.9999999999999993E-3</v>
      </c>
      <c r="AF45">
        <v>5.0000000000000001E-3</v>
      </c>
    </row>
    <row r="46" spans="1:32" ht="39.9" customHeight="1" thickBot="1" x14ac:dyDescent="0.35">
      <c r="A46" s="310"/>
      <c r="B46" s="312"/>
      <c r="C46" s="63" t="s">
        <v>122</v>
      </c>
      <c r="D46" s="10" t="s">
        <v>46</v>
      </c>
      <c r="E46" s="111">
        <v>0</v>
      </c>
      <c r="F46" s="112">
        <v>200</v>
      </c>
      <c r="G46" s="112">
        <v>400</v>
      </c>
      <c r="H46" s="112">
        <v>800</v>
      </c>
      <c r="I46" s="112">
        <v>100000800</v>
      </c>
      <c r="J46" s="64">
        <v>0</v>
      </c>
      <c r="K46" s="65">
        <v>0.96</v>
      </c>
      <c r="L46" s="65">
        <v>1.42</v>
      </c>
      <c r="M46" s="65">
        <v>1.6</v>
      </c>
      <c r="N46" s="65">
        <v>1.7</v>
      </c>
      <c r="O46" s="65">
        <f>8*365</f>
        <v>2920</v>
      </c>
      <c r="P46" s="65">
        <v>0</v>
      </c>
      <c r="Q46" s="65">
        <v>0</v>
      </c>
      <c r="R46" s="66">
        <v>0.33</v>
      </c>
      <c r="S46" s="67">
        <v>0.62</v>
      </c>
      <c r="T46" s="24"/>
      <c r="U46" s="24">
        <f t="shared" si="2"/>
        <v>0.11788800000000001</v>
      </c>
      <c r="V46" s="24">
        <f t="shared" si="2"/>
        <v>0.174376</v>
      </c>
      <c r="W46" s="24">
        <f t="shared" si="2"/>
        <v>0.19647999999999999</v>
      </c>
      <c r="X46" s="24">
        <f t="shared" si="2"/>
        <v>0.20876</v>
      </c>
      <c r="Y46" s="24">
        <f t="shared" si="2"/>
        <v>358.57600000000002</v>
      </c>
      <c r="Z46" s="24"/>
      <c r="AA46" s="24"/>
      <c r="AB46" s="24">
        <f t="shared" si="2"/>
        <v>4.0523999999999998E-2</v>
      </c>
      <c r="AC46" s="24">
        <f t="shared" si="2"/>
        <v>7.6135999999999995E-2</v>
      </c>
      <c r="AD46">
        <v>4.0000000000000001E-3</v>
      </c>
      <c r="AE46">
        <v>8.9999999999999993E-3</v>
      </c>
      <c r="AF46">
        <v>5.0000000000000001E-3</v>
      </c>
    </row>
    <row r="47" spans="1:32" s="82" customFormat="1" ht="24" thickBot="1" x14ac:dyDescent="0.35">
      <c r="A47" s="85"/>
      <c r="C47" s="86"/>
      <c r="D47" s="87">
        <v>2019</v>
      </c>
      <c r="E47" s="104"/>
      <c r="F47" s="104"/>
      <c r="G47" s="104"/>
      <c r="H47" s="104"/>
      <c r="I47" s="104"/>
      <c r="R47" s="88"/>
      <c r="S47" s="88"/>
      <c r="T47" s="83" t="s">
        <v>47</v>
      </c>
      <c r="U47" s="83"/>
      <c r="V47" s="83">
        <v>0.12280000000000001</v>
      </c>
      <c r="W47" s="83"/>
      <c r="X47" s="83"/>
      <c r="Y47" s="83"/>
      <c r="Z47" s="83"/>
      <c r="AA47" s="83"/>
      <c r="AB47" s="83"/>
      <c r="AC47" s="83"/>
    </row>
    <row r="48" spans="1:32" ht="39.9" customHeight="1" thickBot="1" x14ac:dyDescent="0.35">
      <c r="A48" s="313" t="s">
        <v>66</v>
      </c>
      <c r="B48" s="314" t="s">
        <v>67</v>
      </c>
      <c r="C48" s="21" t="s">
        <v>68</v>
      </c>
      <c r="D48" s="1" t="s">
        <v>4</v>
      </c>
      <c r="E48" s="105">
        <v>55</v>
      </c>
      <c r="F48" s="105">
        <v>77</v>
      </c>
      <c r="G48" s="105">
        <v>99</v>
      </c>
      <c r="H48" s="105">
        <v>121</v>
      </c>
      <c r="I48" s="105">
        <v>100000121</v>
      </c>
      <c r="J48" s="22">
        <v>0.36</v>
      </c>
      <c r="K48" s="22">
        <v>0.72</v>
      </c>
      <c r="L48" s="22">
        <v>0.96</v>
      </c>
      <c r="M48" s="22">
        <v>1.42</v>
      </c>
      <c r="N48" s="22">
        <v>1.6</v>
      </c>
      <c r="O48" s="22">
        <v>26.1</v>
      </c>
      <c r="P48" s="22">
        <v>0.5</v>
      </c>
      <c r="Q48" s="22">
        <v>0.5</v>
      </c>
      <c r="R48" s="22">
        <v>0.33</v>
      </c>
      <c r="S48" s="23">
        <v>0.62</v>
      </c>
      <c r="T48" s="24">
        <f>+J48*$V$2</f>
        <v>4.4207999999999997E-2</v>
      </c>
      <c r="U48" s="24">
        <f t="shared" ref="U48:U91" si="3">+K48*$V$2</f>
        <v>8.8415999999999995E-2</v>
      </c>
      <c r="V48" s="24">
        <f t="shared" ref="V48:V80" si="4">+L48*$V$2</f>
        <v>0.11788800000000001</v>
      </c>
      <c r="W48" s="24">
        <f t="shared" ref="W48:W69" si="5">+M48*$V$2</f>
        <v>0.174376</v>
      </c>
      <c r="X48" s="24">
        <f t="shared" ref="X48:X69" si="6">+N48*$V$2</f>
        <v>0.19647999999999999</v>
      </c>
      <c r="Y48" s="24">
        <f t="shared" ref="Y48:Y91" si="7">+O48*$V$2</f>
        <v>3.2050800000000002</v>
      </c>
      <c r="Z48" s="24">
        <f t="shared" ref="Z48:Z80" si="8">+P48*$V$2</f>
        <v>6.1400000000000003E-2</v>
      </c>
      <c r="AA48" s="24">
        <f t="shared" ref="AA48:AA80" si="9">+Q48*$V$2</f>
        <v>6.1400000000000003E-2</v>
      </c>
      <c r="AB48" s="24">
        <f t="shared" ref="AB48:AB80" si="10">+R48*$V$2</f>
        <v>4.0523999999999998E-2</v>
      </c>
      <c r="AC48" s="24">
        <f t="shared" ref="AC48:AC80" si="11">+S48*$V$2</f>
        <v>7.6135999999999995E-2</v>
      </c>
      <c r="AD48">
        <v>4.0000000000000001E-3</v>
      </c>
      <c r="AE48">
        <v>8.9999999999999993E-3</v>
      </c>
      <c r="AF48">
        <v>5.0000000000000001E-3</v>
      </c>
    </row>
    <row r="49" spans="1:32" ht="39.9" customHeight="1" thickBot="1" x14ac:dyDescent="0.35">
      <c r="A49" s="313"/>
      <c r="B49" s="314"/>
      <c r="C49" s="21" t="s">
        <v>69</v>
      </c>
      <c r="D49" s="1" t="s">
        <v>5</v>
      </c>
      <c r="E49" s="105">
        <v>90</v>
      </c>
      <c r="F49" s="105">
        <v>126</v>
      </c>
      <c r="G49" s="105">
        <v>162</v>
      </c>
      <c r="H49" s="105">
        <v>198</v>
      </c>
      <c r="I49" s="105">
        <v>100000198</v>
      </c>
      <c r="J49" s="22">
        <v>0.36</v>
      </c>
      <c r="K49" s="22">
        <v>0.72</v>
      </c>
      <c r="L49" s="22">
        <v>0.96</v>
      </c>
      <c r="M49" s="22">
        <v>1.42</v>
      </c>
      <c r="N49" s="22">
        <v>1.6</v>
      </c>
      <c r="O49" s="22">
        <v>26.1</v>
      </c>
      <c r="P49" s="22">
        <v>0.5</v>
      </c>
      <c r="Q49" s="22">
        <v>0.5</v>
      </c>
      <c r="R49" s="22">
        <v>0.33</v>
      </c>
      <c r="S49" s="23">
        <v>0.62</v>
      </c>
      <c r="T49" s="24">
        <f t="shared" ref="T49:T55" si="12">+J49*$V$2</f>
        <v>4.4207999999999997E-2</v>
      </c>
      <c r="U49" s="24">
        <f t="shared" si="3"/>
        <v>8.8415999999999995E-2</v>
      </c>
      <c r="V49" s="24">
        <f t="shared" si="4"/>
        <v>0.11788800000000001</v>
      </c>
      <c r="W49" s="24">
        <f t="shared" si="5"/>
        <v>0.174376</v>
      </c>
      <c r="X49" s="24">
        <f t="shared" si="6"/>
        <v>0.19647999999999999</v>
      </c>
      <c r="Y49" s="24">
        <f t="shared" si="7"/>
        <v>3.2050800000000002</v>
      </c>
      <c r="Z49" s="24">
        <f t="shared" si="8"/>
        <v>6.1400000000000003E-2</v>
      </c>
      <c r="AA49" s="24">
        <f t="shared" si="9"/>
        <v>6.1400000000000003E-2</v>
      </c>
      <c r="AB49" s="24">
        <f t="shared" si="10"/>
        <v>4.0523999999999998E-2</v>
      </c>
      <c r="AC49" s="24">
        <f t="shared" si="11"/>
        <v>7.6135999999999995E-2</v>
      </c>
      <c r="AD49">
        <v>4.0000000000000001E-3</v>
      </c>
      <c r="AE49">
        <v>8.9999999999999993E-3</v>
      </c>
      <c r="AF49">
        <v>5.0000000000000001E-3</v>
      </c>
    </row>
    <row r="50" spans="1:32" ht="39.9" customHeight="1" thickBot="1" x14ac:dyDescent="0.35">
      <c r="A50" s="313"/>
      <c r="B50" s="314"/>
      <c r="C50" s="21" t="s">
        <v>70</v>
      </c>
      <c r="D50" s="1" t="s">
        <v>6</v>
      </c>
      <c r="E50" s="105">
        <v>124</v>
      </c>
      <c r="F50" s="105">
        <v>174</v>
      </c>
      <c r="G50" s="105">
        <v>224</v>
      </c>
      <c r="H50" s="105">
        <v>274</v>
      </c>
      <c r="I50" s="105">
        <v>100000274</v>
      </c>
      <c r="J50" s="22">
        <v>0.36</v>
      </c>
      <c r="K50" s="22">
        <v>0.72</v>
      </c>
      <c r="L50" s="22">
        <v>0.96</v>
      </c>
      <c r="M50" s="22">
        <v>1.42</v>
      </c>
      <c r="N50" s="22">
        <v>1.6</v>
      </c>
      <c r="O50" s="22">
        <v>26.1</v>
      </c>
      <c r="P50" s="22">
        <v>0.5</v>
      </c>
      <c r="Q50" s="22">
        <v>0.5</v>
      </c>
      <c r="R50" s="22">
        <v>0.33</v>
      </c>
      <c r="S50" s="23">
        <v>0.62</v>
      </c>
      <c r="T50" s="24">
        <f t="shared" si="12"/>
        <v>4.4207999999999997E-2</v>
      </c>
      <c r="U50" s="24">
        <f t="shared" si="3"/>
        <v>8.8415999999999995E-2</v>
      </c>
      <c r="V50" s="24">
        <f t="shared" si="4"/>
        <v>0.11788800000000001</v>
      </c>
      <c r="W50" s="24">
        <f t="shared" si="5"/>
        <v>0.174376</v>
      </c>
      <c r="X50" s="24">
        <f t="shared" si="6"/>
        <v>0.19647999999999999</v>
      </c>
      <c r="Y50" s="24">
        <f t="shared" si="7"/>
        <v>3.2050800000000002</v>
      </c>
      <c r="Z50" s="24">
        <f t="shared" si="8"/>
        <v>6.1400000000000003E-2</v>
      </c>
      <c r="AA50" s="24">
        <f t="shared" si="9"/>
        <v>6.1400000000000003E-2</v>
      </c>
      <c r="AB50" s="24">
        <f t="shared" si="10"/>
        <v>4.0523999999999998E-2</v>
      </c>
      <c r="AC50" s="24">
        <f t="shared" si="11"/>
        <v>7.6135999999999995E-2</v>
      </c>
      <c r="AD50">
        <v>4.0000000000000001E-3</v>
      </c>
      <c r="AE50">
        <v>8.9999999999999993E-3</v>
      </c>
      <c r="AF50">
        <v>5.0000000000000001E-3</v>
      </c>
    </row>
    <row r="51" spans="1:32" ht="39.9" customHeight="1" thickBot="1" x14ac:dyDescent="0.35">
      <c r="A51" s="313"/>
      <c r="B51" s="314"/>
      <c r="C51" s="21" t="s">
        <v>71</v>
      </c>
      <c r="D51" s="1" t="s">
        <v>7</v>
      </c>
      <c r="E51" s="105">
        <v>160</v>
      </c>
      <c r="F51" s="105">
        <v>224</v>
      </c>
      <c r="G51" s="105">
        <v>288</v>
      </c>
      <c r="H51" s="105">
        <v>352</v>
      </c>
      <c r="I51" s="105">
        <v>100000352</v>
      </c>
      <c r="J51" s="22">
        <v>0.36</v>
      </c>
      <c r="K51" s="22">
        <v>0.72</v>
      </c>
      <c r="L51" s="22">
        <v>0.96</v>
      </c>
      <c r="M51" s="22">
        <v>1.42</v>
      </c>
      <c r="N51" s="22">
        <v>1.6</v>
      </c>
      <c r="O51" s="22">
        <v>26.1</v>
      </c>
      <c r="P51" s="22">
        <v>0.5</v>
      </c>
      <c r="Q51" s="22">
        <v>0.5</v>
      </c>
      <c r="R51" s="22">
        <v>0.33</v>
      </c>
      <c r="S51" s="23">
        <v>0.62</v>
      </c>
      <c r="T51" s="24">
        <f t="shared" si="12"/>
        <v>4.4207999999999997E-2</v>
      </c>
      <c r="U51" s="24">
        <f t="shared" si="3"/>
        <v>8.8415999999999995E-2</v>
      </c>
      <c r="V51" s="24">
        <f t="shared" si="4"/>
        <v>0.11788800000000001</v>
      </c>
      <c r="W51" s="24">
        <f t="shared" si="5"/>
        <v>0.174376</v>
      </c>
      <c r="X51" s="24">
        <f t="shared" si="6"/>
        <v>0.19647999999999999</v>
      </c>
      <c r="Y51" s="24">
        <f t="shared" si="7"/>
        <v>3.2050800000000002</v>
      </c>
      <c r="Z51" s="24">
        <f t="shared" si="8"/>
        <v>6.1400000000000003E-2</v>
      </c>
      <c r="AA51" s="24">
        <f t="shared" si="9"/>
        <v>6.1400000000000003E-2</v>
      </c>
      <c r="AB51" s="24">
        <f t="shared" si="10"/>
        <v>4.0523999999999998E-2</v>
      </c>
      <c r="AC51" s="24">
        <f t="shared" si="11"/>
        <v>7.6135999999999995E-2</v>
      </c>
      <c r="AD51">
        <v>4.0000000000000001E-3</v>
      </c>
      <c r="AE51">
        <v>8.9999999999999993E-3</v>
      </c>
      <c r="AF51">
        <v>5.0000000000000001E-3</v>
      </c>
    </row>
    <row r="52" spans="1:32" ht="39.9" customHeight="1" thickBot="1" x14ac:dyDescent="0.35">
      <c r="A52" s="313"/>
      <c r="B52" s="314"/>
      <c r="C52" s="21" t="s">
        <v>72</v>
      </c>
      <c r="D52" s="1" t="s">
        <v>8</v>
      </c>
      <c r="E52" s="105">
        <v>195</v>
      </c>
      <c r="F52" s="105">
        <v>273</v>
      </c>
      <c r="G52" s="105">
        <v>351</v>
      </c>
      <c r="H52" s="105">
        <v>429</v>
      </c>
      <c r="I52" s="105">
        <v>100000429</v>
      </c>
      <c r="J52" s="22">
        <v>0.36</v>
      </c>
      <c r="K52" s="22">
        <v>0.72</v>
      </c>
      <c r="L52" s="22">
        <v>0.96</v>
      </c>
      <c r="M52" s="22">
        <v>1.42</v>
      </c>
      <c r="N52" s="22">
        <v>1.6</v>
      </c>
      <c r="O52" s="22">
        <v>26.1</v>
      </c>
      <c r="P52" s="22">
        <v>0.5</v>
      </c>
      <c r="Q52" s="22">
        <v>0.5</v>
      </c>
      <c r="R52" s="22">
        <v>0.33</v>
      </c>
      <c r="S52" s="23">
        <v>0.62</v>
      </c>
      <c r="T52" s="24">
        <f t="shared" si="12"/>
        <v>4.4207999999999997E-2</v>
      </c>
      <c r="U52" s="24">
        <f t="shared" si="3"/>
        <v>8.8415999999999995E-2</v>
      </c>
      <c r="V52" s="24">
        <f t="shared" si="4"/>
        <v>0.11788800000000001</v>
      </c>
      <c r="W52" s="24">
        <f t="shared" si="5"/>
        <v>0.174376</v>
      </c>
      <c r="X52" s="24">
        <f t="shared" si="6"/>
        <v>0.19647999999999999</v>
      </c>
      <c r="Y52" s="24">
        <f t="shared" si="7"/>
        <v>3.2050800000000002</v>
      </c>
      <c r="Z52" s="24">
        <f t="shared" si="8"/>
        <v>6.1400000000000003E-2</v>
      </c>
      <c r="AA52" s="24">
        <f t="shared" si="9"/>
        <v>6.1400000000000003E-2</v>
      </c>
      <c r="AB52" s="24">
        <f t="shared" si="10"/>
        <v>4.0523999999999998E-2</v>
      </c>
      <c r="AC52" s="24">
        <f t="shared" si="11"/>
        <v>7.6135999999999995E-2</v>
      </c>
      <c r="AD52">
        <v>4.0000000000000001E-3</v>
      </c>
      <c r="AE52">
        <v>8.9999999999999993E-3</v>
      </c>
      <c r="AF52">
        <v>5.0000000000000001E-3</v>
      </c>
    </row>
    <row r="53" spans="1:32" ht="39.9" customHeight="1" thickBot="1" x14ac:dyDescent="0.35">
      <c r="A53" s="313"/>
      <c r="B53" s="314"/>
      <c r="C53" s="21" t="s">
        <v>73</v>
      </c>
      <c r="D53" s="1" t="s">
        <v>9</v>
      </c>
      <c r="E53" s="105">
        <v>230</v>
      </c>
      <c r="F53" s="105">
        <v>322</v>
      </c>
      <c r="G53" s="105">
        <v>414</v>
      </c>
      <c r="H53" s="105">
        <v>506</v>
      </c>
      <c r="I53" s="105">
        <v>100000506</v>
      </c>
      <c r="J53" s="22">
        <v>0.36</v>
      </c>
      <c r="K53" s="22">
        <v>0.72</v>
      </c>
      <c r="L53" s="22">
        <v>0.96</v>
      </c>
      <c r="M53" s="22">
        <v>1.42</v>
      </c>
      <c r="N53" s="22">
        <v>1.6</v>
      </c>
      <c r="O53" s="22">
        <v>26.1</v>
      </c>
      <c r="P53" s="22">
        <v>0.5</v>
      </c>
      <c r="Q53" s="22">
        <v>0.5</v>
      </c>
      <c r="R53" s="22">
        <v>0.33</v>
      </c>
      <c r="S53" s="23">
        <v>0.62</v>
      </c>
      <c r="T53" s="24">
        <f t="shared" si="12"/>
        <v>4.4207999999999997E-2</v>
      </c>
      <c r="U53" s="24">
        <f t="shared" si="3"/>
        <v>8.8415999999999995E-2</v>
      </c>
      <c r="V53" s="24">
        <f t="shared" si="4"/>
        <v>0.11788800000000001</v>
      </c>
      <c r="W53" s="24">
        <f t="shared" si="5"/>
        <v>0.174376</v>
      </c>
      <c r="X53" s="24">
        <f t="shared" si="6"/>
        <v>0.19647999999999999</v>
      </c>
      <c r="Y53" s="24">
        <f t="shared" si="7"/>
        <v>3.2050800000000002</v>
      </c>
      <c r="Z53" s="24">
        <f t="shared" si="8"/>
        <v>6.1400000000000003E-2</v>
      </c>
      <c r="AA53" s="24">
        <f t="shared" si="9"/>
        <v>6.1400000000000003E-2</v>
      </c>
      <c r="AB53" s="24">
        <f t="shared" si="10"/>
        <v>4.0523999999999998E-2</v>
      </c>
      <c r="AC53" s="24">
        <f t="shared" si="11"/>
        <v>7.6135999999999995E-2</v>
      </c>
      <c r="AD53">
        <v>4.0000000000000001E-3</v>
      </c>
      <c r="AE53">
        <v>8.9999999999999993E-3</v>
      </c>
      <c r="AF53">
        <v>5.0000000000000001E-3</v>
      </c>
    </row>
    <row r="54" spans="1:32" ht="39.9" customHeight="1" thickBot="1" x14ac:dyDescent="0.35">
      <c r="A54" s="313"/>
      <c r="B54" s="314"/>
      <c r="C54" s="21" t="s">
        <v>74</v>
      </c>
      <c r="D54" s="1" t="s">
        <v>10</v>
      </c>
      <c r="E54" s="105">
        <v>24</v>
      </c>
      <c r="F54" s="105">
        <v>55</v>
      </c>
      <c r="G54" s="105">
        <v>77</v>
      </c>
      <c r="H54" s="105">
        <v>99</v>
      </c>
      <c r="I54" s="105">
        <v>10000099</v>
      </c>
      <c r="J54" s="22">
        <v>0.36</v>
      </c>
      <c r="K54" s="22">
        <v>0.72</v>
      </c>
      <c r="L54" s="22">
        <v>0.96</v>
      </c>
      <c r="M54" s="22">
        <v>1.42</v>
      </c>
      <c r="N54" s="22">
        <v>1.6</v>
      </c>
      <c r="O54" s="22">
        <v>83.8</v>
      </c>
      <c r="P54" s="22">
        <f>0.5*2</f>
        <v>1</v>
      </c>
      <c r="Q54" s="22">
        <v>1</v>
      </c>
      <c r="R54" s="22">
        <v>0.33</v>
      </c>
      <c r="S54" s="23">
        <v>0.62</v>
      </c>
      <c r="T54" s="24">
        <f t="shared" si="12"/>
        <v>4.4207999999999997E-2</v>
      </c>
      <c r="U54" s="24">
        <f t="shared" si="3"/>
        <v>8.8415999999999995E-2</v>
      </c>
      <c r="V54" s="24">
        <f t="shared" si="4"/>
        <v>0.11788800000000001</v>
      </c>
      <c r="W54" s="24">
        <f t="shared" si="5"/>
        <v>0.174376</v>
      </c>
      <c r="X54" s="24">
        <f t="shared" si="6"/>
        <v>0.19647999999999999</v>
      </c>
      <c r="Y54" s="24">
        <f t="shared" si="7"/>
        <v>10.29064</v>
      </c>
      <c r="Z54" s="24">
        <f t="shared" si="8"/>
        <v>0.12280000000000001</v>
      </c>
      <c r="AA54" s="24">
        <f t="shared" si="9"/>
        <v>0.12280000000000001</v>
      </c>
      <c r="AB54" s="24">
        <f t="shared" si="10"/>
        <v>4.0523999999999998E-2</v>
      </c>
      <c r="AC54" s="24">
        <f t="shared" si="11"/>
        <v>7.6135999999999995E-2</v>
      </c>
      <c r="AD54">
        <v>4.0000000000000001E-3</v>
      </c>
      <c r="AE54">
        <v>8.9999999999999993E-3</v>
      </c>
      <c r="AF54">
        <v>5.0000000000000001E-3</v>
      </c>
    </row>
    <row r="55" spans="1:32" ht="39.9" customHeight="1" thickBot="1" x14ac:dyDescent="0.35">
      <c r="A55" s="313"/>
      <c r="B55" s="314"/>
      <c r="C55" s="21" t="s">
        <v>75</v>
      </c>
      <c r="D55" s="1" t="s">
        <v>11</v>
      </c>
      <c r="E55" s="105">
        <v>124</v>
      </c>
      <c r="F55" s="105">
        <v>174</v>
      </c>
      <c r="G55" s="105">
        <v>224</v>
      </c>
      <c r="H55" s="105">
        <v>274</v>
      </c>
      <c r="I55" s="105">
        <v>100000274</v>
      </c>
      <c r="J55" s="22">
        <v>0.36</v>
      </c>
      <c r="K55" s="22">
        <v>0.72</v>
      </c>
      <c r="L55" s="22">
        <v>0.96</v>
      </c>
      <c r="M55" s="22">
        <v>1.42</v>
      </c>
      <c r="N55" s="22">
        <v>1.6</v>
      </c>
      <c r="O55" s="22">
        <v>26.1</v>
      </c>
      <c r="P55" s="22">
        <v>0.5</v>
      </c>
      <c r="Q55" s="22">
        <v>0.5</v>
      </c>
      <c r="R55" s="22">
        <v>0.33</v>
      </c>
      <c r="S55" s="23">
        <v>0.62</v>
      </c>
      <c r="T55" s="24">
        <f t="shared" si="12"/>
        <v>4.4207999999999997E-2</v>
      </c>
      <c r="U55" s="24">
        <f t="shared" si="3"/>
        <v>8.8415999999999995E-2</v>
      </c>
      <c r="V55" s="24">
        <f t="shared" si="4"/>
        <v>0.11788800000000001</v>
      </c>
      <c r="W55" s="24">
        <f t="shared" si="5"/>
        <v>0.174376</v>
      </c>
      <c r="X55" s="24">
        <f t="shared" si="6"/>
        <v>0.19647999999999999</v>
      </c>
      <c r="Y55" s="24">
        <f t="shared" si="7"/>
        <v>3.2050800000000002</v>
      </c>
      <c r="Z55" s="24">
        <f t="shared" si="8"/>
        <v>6.1400000000000003E-2</v>
      </c>
      <c r="AA55" s="24">
        <f t="shared" si="9"/>
        <v>6.1400000000000003E-2</v>
      </c>
      <c r="AB55" s="24">
        <f t="shared" si="10"/>
        <v>4.0523999999999998E-2</v>
      </c>
      <c r="AC55" s="24">
        <f t="shared" si="11"/>
        <v>7.6135999999999995E-2</v>
      </c>
      <c r="AD55">
        <v>4.0000000000000001E-3</v>
      </c>
      <c r="AE55">
        <v>8.9999999999999993E-3</v>
      </c>
      <c r="AF55">
        <v>5.0000000000000001E-3</v>
      </c>
    </row>
    <row r="56" spans="1:32" ht="39.9" customHeight="1" thickBot="1" x14ac:dyDescent="0.35">
      <c r="A56" s="310" t="s">
        <v>76</v>
      </c>
      <c r="B56" s="315" t="s">
        <v>77</v>
      </c>
      <c r="C56" s="25" t="s">
        <v>78</v>
      </c>
      <c r="D56" s="2" t="s">
        <v>214</v>
      </c>
      <c r="E56" s="105">
        <v>0</v>
      </c>
      <c r="F56" s="105">
        <v>100</v>
      </c>
      <c r="G56" s="105">
        <v>200</v>
      </c>
      <c r="H56" s="105">
        <v>300</v>
      </c>
      <c r="I56" s="105">
        <v>100000300</v>
      </c>
      <c r="J56" s="26">
        <v>0</v>
      </c>
      <c r="K56" s="27">
        <v>0.85</v>
      </c>
      <c r="L56" s="27">
        <v>0.96</v>
      </c>
      <c r="M56" s="27">
        <v>1.42</v>
      </c>
      <c r="N56" s="27">
        <v>1.6</v>
      </c>
      <c r="O56" s="27">
        <v>41.9</v>
      </c>
      <c r="P56" s="27">
        <v>0.5</v>
      </c>
      <c r="Q56" s="27">
        <v>0.5</v>
      </c>
      <c r="R56" s="28">
        <v>0.33</v>
      </c>
      <c r="S56" s="29">
        <v>0.62</v>
      </c>
      <c r="T56" s="24"/>
      <c r="U56" s="24">
        <f t="shared" si="3"/>
        <v>0.10438</v>
      </c>
      <c r="V56" s="24">
        <f t="shared" si="4"/>
        <v>0.11788800000000001</v>
      </c>
      <c r="W56" s="24">
        <f t="shared" si="5"/>
        <v>0.174376</v>
      </c>
      <c r="X56" s="24">
        <f t="shared" si="6"/>
        <v>0.19647999999999999</v>
      </c>
      <c r="Y56" s="24">
        <f t="shared" si="7"/>
        <v>5.1453199999999999</v>
      </c>
      <c r="Z56" s="24">
        <f t="shared" si="8"/>
        <v>6.1400000000000003E-2</v>
      </c>
      <c r="AA56" s="24">
        <f t="shared" si="9"/>
        <v>6.1400000000000003E-2</v>
      </c>
      <c r="AB56" s="24">
        <f t="shared" si="10"/>
        <v>4.0523999999999998E-2</v>
      </c>
      <c r="AC56" s="24">
        <f t="shared" si="11"/>
        <v>7.6135999999999995E-2</v>
      </c>
      <c r="AD56">
        <v>4.0000000000000001E-3</v>
      </c>
      <c r="AE56">
        <v>8.9999999999999993E-3</v>
      </c>
      <c r="AF56">
        <v>5.0000000000000001E-3</v>
      </c>
    </row>
    <row r="57" spans="1:32" ht="39.9" customHeight="1" thickBot="1" x14ac:dyDescent="0.35">
      <c r="A57" s="310"/>
      <c r="B57" s="315"/>
      <c r="C57" s="25" t="s">
        <v>79</v>
      </c>
      <c r="D57" s="2" t="s">
        <v>13</v>
      </c>
      <c r="E57" s="106">
        <v>0</v>
      </c>
      <c r="F57" s="107">
        <v>200</v>
      </c>
      <c r="G57" s="107">
        <v>400</v>
      </c>
      <c r="H57" s="107">
        <v>600</v>
      </c>
      <c r="I57" s="107">
        <v>100000600</v>
      </c>
      <c r="J57" s="30">
        <v>0</v>
      </c>
      <c r="K57" s="27">
        <v>0.85</v>
      </c>
      <c r="L57" s="27">
        <v>0.96</v>
      </c>
      <c r="M57" s="27">
        <v>1.42</v>
      </c>
      <c r="N57" s="27">
        <v>1.6</v>
      </c>
      <c r="O57" s="27">
        <v>41.9</v>
      </c>
      <c r="P57" s="27">
        <v>0.5</v>
      </c>
      <c r="Q57" s="27">
        <v>0.5</v>
      </c>
      <c r="R57" s="28">
        <v>0.33</v>
      </c>
      <c r="S57" s="29">
        <v>0.62</v>
      </c>
      <c r="T57" s="24"/>
      <c r="U57" s="24">
        <f t="shared" si="3"/>
        <v>0.10438</v>
      </c>
      <c r="V57" s="24">
        <f t="shared" si="4"/>
        <v>0.11788800000000001</v>
      </c>
      <c r="W57" s="24">
        <f t="shared" si="5"/>
        <v>0.174376</v>
      </c>
      <c r="X57" s="24">
        <f t="shared" si="6"/>
        <v>0.19647999999999999</v>
      </c>
      <c r="Y57" s="24">
        <f t="shared" si="7"/>
        <v>5.1453199999999999</v>
      </c>
      <c r="Z57" s="24">
        <f t="shared" si="8"/>
        <v>6.1400000000000003E-2</v>
      </c>
      <c r="AA57" s="24">
        <f t="shared" si="9"/>
        <v>6.1400000000000003E-2</v>
      </c>
      <c r="AB57" s="24">
        <f t="shared" si="10"/>
        <v>4.0523999999999998E-2</v>
      </c>
      <c r="AC57" s="24">
        <f t="shared" si="11"/>
        <v>7.6135999999999995E-2</v>
      </c>
      <c r="AD57">
        <v>4.0000000000000001E-3</v>
      </c>
      <c r="AE57">
        <v>8.9999999999999993E-3</v>
      </c>
      <c r="AF57">
        <v>5.0000000000000001E-3</v>
      </c>
    </row>
    <row r="58" spans="1:32" ht="39.9" customHeight="1" thickBot="1" x14ac:dyDescent="0.35">
      <c r="A58" s="310"/>
      <c r="B58" s="315"/>
      <c r="C58" s="25" t="s">
        <v>80</v>
      </c>
      <c r="D58" s="2" t="s">
        <v>14</v>
      </c>
      <c r="E58" s="106">
        <v>0</v>
      </c>
      <c r="F58" s="107">
        <v>1000</v>
      </c>
      <c r="G58" s="107">
        <v>20000</v>
      </c>
      <c r="H58" s="107">
        <v>50000</v>
      </c>
      <c r="I58" s="107">
        <v>10000050000</v>
      </c>
      <c r="J58" s="30">
        <v>0</v>
      </c>
      <c r="K58" s="27">
        <v>1.42</v>
      </c>
      <c r="L58" s="27">
        <v>1.6</v>
      </c>
      <c r="M58" s="27">
        <v>1.7</v>
      </c>
      <c r="N58" s="27">
        <v>1.8</v>
      </c>
      <c r="O58" s="27">
        <f>41.9*2</f>
        <v>83.8</v>
      </c>
      <c r="P58" s="27">
        <f>0.5*2</f>
        <v>1</v>
      </c>
      <c r="Q58" s="27">
        <v>1</v>
      </c>
      <c r="R58" s="28">
        <v>0.33</v>
      </c>
      <c r="S58" s="29">
        <v>0.62</v>
      </c>
      <c r="T58" s="24"/>
      <c r="U58" s="24">
        <f t="shared" si="3"/>
        <v>0.174376</v>
      </c>
      <c r="V58" s="24">
        <f t="shared" si="4"/>
        <v>0.19647999999999999</v>
      </c>
      <c r="W58" s="24">
        <f t="shared" si="5"/>
        <v>0.20876</v>
      </c>
      <c r="X58" s="24">
        <f t="shared" si="6"/>
        <v>0.22103999999999999</v>
      </c>
      <c r="Y58" s="24">
        <f t="shared" si="7"/>
        <v>10.29064</v>
      </c>
      <c r="Z58" s="24">
        <f t="shared" si="8"/>
        <v>0.12280000000000001</v>
      </c>
      <c r="AA58" s="24">
        <f t="shared" si="9"/>
        <v>0.12280000000000001</v>
      </c>
      <c r="AB58" s="24">
        <f t="shared" si="10"/>
        <v>4.0523999999999998E-2</v>
      </c>
      <c r="AC58" s="24">
        <f t="shared" si="11"/>
        <v>7.6135999999999995E-2</v>
      </c>
      <c r="AD58">
        <v>4.0000000000000001E-3</v>
      </c>
      <c r="AE58">
        <v>8.9999999999999993E-3</v>
      </c>
      <c r="AF58">
        <v>5.0000000000000001E-3</v>
      </c>
    </row>
    <row r="59" spans="1:32" ht="39.9" customHeight="1" thickBot="1" x14ac:dyDescent="0.35">
      <c r="A59" s="316" t="s">
        <v>81</v>
      </c>
      <c r="B59" s="317" t="s">
        <v>82</v>
      </c>
      <c r="C59" s="31" t="s">
        <v>83</v>
      </c>
      <c r="D59" s="3" t="s">
        <v>12</v>
      </c>
      <c r="E59" s="106">
        <v>0</v>
      </c>
      <c r="F59" s="108">
        <v>200</v>
      </c>
      <c r="G59" s="108">
        <v>250</v>
      </c>
      <c r="H59" s="108">
        <v>300</v>
      </c>
      <c r="I59" s="108">
        <v>100000300</v>
      </c>
      <c r="J59" s="32">
        <v>0</v>
      </c>
      <c r="K59" s="33">
        <v>0.85</v>
      </c>
      <c r="L59" s="33">
        <v>0.96</v>
      </c>
      <c r="M59" s="33">
        <v>1.42</v>
      </c>
      <c r="N59" s="33">
        <v>1.6</v>
      </c>
      <c r="O59" s="33">
        <v>41.9</v>
      </c>
      <c r="P59" s="33">
        <v>0.5</v>
      </c>
      <c r="Q59" s="33">
        <v>0.5</v>
      </c>
      <c r="R59" s="34">
        <v>0.33</v>
      </c>
      <c r="S59" s="35">
        <v>0.62</v>
      </c>
      <c r="T59" s="24"/>
      <c r="U59" s="24">
        <f t="shared" si="3"/>
        <v>0.10438</v>
      </c>
      <c r="V59" s="24">
        <f t="shared" si="4"/>
        <v>0.11788800000000001</v>
      </c>
      <c r="W59" s="24">
        <f t="shared" si="5"/>
        <v>0.174376</v>
      </c>
      <c r="X59" s="24">
        <f t="shared" si="6"/>
        <v>0.19647999999999999</v>
      </c>
      <c r="Y59" s="24">
        <f t="shared" si="7"/>
        <v>5.1453199999999999</v>
      </c>
      <c r="Z59" s="24">
        <f t="shared" si="8"/>
        <v>6.1400000000000003E-2</v>
      </c>
      <c r="AA59" s="24">
        <f t="shared" si="9"/>
        <v>6.1400000000000003E-2</v>
      </c>
      <c r="AB59" s="24">
        <f t="shared" si="10"/>
        <v>4.0523999999999998E-2</v>
      </c>
      <c r="AC59" s="24">
        <f t="shared" si="11"/>
        <v>7.6135999999999995E-2</v>
      </c>
      <c r="AD59">
        <v>4.0000000000000001E-3</v>
      </c>
      <c r="AE59">
        <v>8.9999999999999993E-3</v>
      </c>
      <c r="AF59">
        <v>5.0000000000000001E-3</v>
      </c>
    </row>
    <row r="60" spans="1:32" ht="39.9" customHeight="1" thickBot="1" x14ac:dyDescent="0.35">
      <c r="A60" s="316"/>
      <c r="B60" s="317"/>
      <c r="C60" s="31" t="s">
        <v>84</v>
      </c>
      <c r="D60" s="3" t="s">
        <v>15</v>
      </c>
      <c r="E60" s="106">
        <v>0</v>
      </c>
      <c r="F60" s="108">
        <v>200</v>
      </c>
      <c r="G60" s="108">
        <v>400</v>
      </c>
      <c r="H60" s="108">
        <v>600</v>
      </c>
      <c r="I60" s="108">
        <v>100000600</v>
      </c>
      <c r="J60" s="32">
        <v>0</v>
      </c>
      <c r="K60" s="33">
        <v>0.85</v>
      </c>
      <c r="L60" s="33">
        <v>0.96</v>
      </c>
      <c r="M60" s="33">
        <v>1.42</v>
      </c>
      <c r="N60" s="33">
        <v>1.6</v>
      </c>
      <c r="O60" s="33">
        <v>41.9</v>
      </c>
      <c r="P60" s="33">
        <v>0.5</v>
      </c>
      <c r="Q60" s="33">
        <v>0.5</v>
      </c>
      <c r="R60" s="34">
        <v>0.33</v>
      </c>
      <c r="S60" s="35">
        <v>0.62</v>
      </c>
      <c r="T60" s="24"/>
      <c r="U60" s="24">
        <f t="shared" si="3"/>
        <v>0.10438</v>
      </c>
      <c r="V60" s="24">
        <f t="shared" si="4"/>
        <v>0.11788800000000001</v>
      </c>
      <c r="W60" s="24">
        <f t="shared" si="5"/>
        <v>0.174376</v>
      </c>
      <c r="X60" s="24">
        <f t="shared" si="6"/>
        <v>0.19647999999999999</v>
      </c>
      <c r="Y60" s="24">
        <f t="shared" si="7"/>
        <v>5.1453199999999999</v>
      </c>
      <c r="Z60" s="24">
        <f t="shared" si="8"/>
        <v>6.1400000000000003E-2</v>
      </c>
      <c r="AA60" s="24">
        <f t="shared" si="9"/>
        <v>6.1400000000000003E-2</v>
      </c>
      <c r="AB60" s="24">
        <f t="shared" si="10"/>
        <v>4.0523999999999998E-2</v>
      </c>
      <c r="AC60" s="24">
        <f t="shared" si="11"/>
        <v>7.6135999999999995E-2</v>
      </c>
      <c r="AD60">
        <v>4.0000000000000001E-3</v>
      </c>
      <c r="AE60">
        <v>8.9999999999999993E-3</v>
      </c>
      <c r="AF60">
        <v>5.0000000000000001E-3</v>
      </c>
    </row>
    <row r="61" spans="1:32" ht="39.9" customHeight="1" thickBot="1" x14ac:dyDescent="0.35">
      <c r="A61" s="316"/>
      <c r="B61" s="317"/>
      <c r="C61" s="31" t="s">
        <v>85</v>
      </c>
      <c r="D61" s="3" t="s">
        <v>16</v>
      </c>
      <c r="E61" s="106">
        <v>0</v>
      </c>
      <c r="F61" s="108">
        <v>200</v>
      </c>
      <c r="G61" s="108">
        <v>400</v>
      </c>
      <c r="H61" s="108">
        <v>600</v>
      </c>
      <c r="I61" s="108">
        <v>100000600</v>
      </c>
      <c r="J61" s="32">
        <v>0</v>
      </c>
      <c r="K61" s="33">
        <v>0.85</v>
      </c>
      <c r="L61" s="33">
        <v>0.96</v>
      </c>
      <c r="M61" s="33">
        <v>1.42</v>
      </c>
      <c r="N61" s="33">
        <v>1.6</v>
      </c>
      <c r="O61" s="33">
        <v>41.9</v>
      </c>
      <c r="P61" s="33">
        <v>0.5</v>
      </c>
      <c r="Q61" s="33">
        <v>0.5</v>
      </c>
      <c r="R61" s="34">
        <v>0.33</v>
      </c>
      <c r="S61" s="35">
        <v>0.62</v>
      </c>
      <c r="T61" s="24"/>
      <c r="U61" s="24">
        <f t="shared" si="3"/>
        <v>0.10438</v>
      </c>
      <c r="V61" s="24">
        <f t="shared" si="4"/>
        <v>0.11788800000000001</v>
      </c>
      <c r="W61" s="24">
        <f t="shared" si="5"/>
        <v>0.174376</v>
      </c>
      <c r="X61" s="24">
        <f t="shared" si="6"/>
        <v>0.19647999999999999</v>
      </c>
      <c r="Y61" s="24">
        <f t="shared" si="7"/>
        <v>5.1453199999999999</v>
      </c>
      <c r="Z61" s="24">
        <f t="shared" si="8"/>
        <v>6.1400000000000003E-2</v>
      </c>
      <c r="AA61" s="24">
        <f t="shared" si="9"/>
        <v>6.1400000000000003E-2</v>
      </c>
      <c r="AB61" s="24">
        <f t="shared" si="10"/>
        <v>4.0523999999999998E-2</v>
      </c>
      <c r="AC61" s="24">
        <f t="shared" si="11"/>
        <v>7.6135999999999995E-2</v>
      </c>
      <c r="AD61">
        <v>4.0000000000000001E-3</v>
      </c>
      <c r="AE61">
        <v>8.9999999999999993E-3</v>
      </c>
      <c r="AF61">
        <v>5.0000000000000001E-3</v>
      </c>
    </row>
    <row r="62" spans="1:32" ht="39.9" customHeight="1" thickBot="1" x14ac:dyDescent="0.35">
      <c r="A62" s="316"/>
      <c r="B62" s="317"/>
      <c r="C62" s="31" t="s">
        <v>86</v>
      </c>
      <c r="D62" s="3" t="s">
        <v>17</v>
      </c>
      <c r="E62" s="106">
        <v>0</v>
      </c>
      <c r="F62" s="108">
        <v>400</v>
      </c>
      <c r="G62" s="108">
        <v>600</v>
      </c>
      <c r="H62" s="108">
        <v>800</v>
      </c>
      <c r="I62" s="108">
        <v>100000800</v>
      </c>
      <c r="J62" s="32">
        <v>0</v>
      </c>
      <c r="K62" s="33">
        <v>0.85</v>
      </c>
      <c r="L62" s="33">
        <v>0.96</v>
      </c>
      <c r="M62" s="33">
        <v>1.42</v>
      </c>
      <c r="N62" s="33">
        <v>1.6</v>
      </c>
      <c r="O62" s="33">
        <v>41.9</v>
      </c>
      <c r="P62" s="33">
        <v>0.5</v>
      </c>
      <c r="Q62" s="33">
        <v>0.5</v>
      </c>
      <c r="R62" s="34">
        <v>0.33</v>
      </c>
      <c r="S62" s="35">
        <v>0.62</v>
      </c>
      <c r="T62" s="24"/>
      <c r="U62" s="24">
        <f t="shared" si="3"/>
        <v>0.10438</v>
      </c>
      <c r="V62" s="24">
        <f t="shared" si="4"/>
        <v>0.11788800000000001</v>
      </c>
      <c r="W62" s="24">
        <f t="shared" si="5"/>
        <v>0.174376</v>
      </c>
      <c r="X62" s="24">
        <f t="shared" si="6"/>
        <v>0.19647999999999999</v>
      </c>
      <c r="Y62" s="24">
        <f t="shared" si="7"/>
        <v>5.1453199999999999</v>
      </c>
      <c r="Z62" s="24">
        <f t="shared" si="8"/>
        <v>6.1400000000000003E-2</v>
      </c>
      <c r="AA62" s="24">
        <f t="shared" si="9"/>
        <v>6.1400000000000003E-2</v>
      </c>
      <c r="AB62" s="24">
        <f t="shared" si="10"/>
        <v>4.0523999999999998E-2</v>
      </c>
      <c r="AC62" s="24">
        <f t="shared" si="11"/>
        <v>7.6135999999999995E-2</v>
      </c>
      <c r="AD62">
        <v>4.0000000000000001E-3</v>
      </c>
      <c r="AE62">
        <v>8.9999999999999993E-3</v>
      </c>
      <c r="AF62">
        <v>5.0000000000000001E-3</v>
      </c>
    </row>
    <row r="63" spans="1:32" ht="39.9" customHeight="1" thickBot="1" x14ac:dyDescent="0.35">
      <c r="A63" s="316"/>
      <c r="B63" s="317"/>
      <c r="C63" s="31" t="s">
        <v>87</v>
      </c>
      <c r="D63" s="3" t="s">
        <v>18</v>
      </c>
      <c r="E63" s="106">
        <v>0</v>
      </c>
      <c r="F63" s="108">
        <v>800</v>
      </c>
      <c r="G63" s="108">
        <v>1200</v>
      </c>
      <c r="H63" s="108">
        <v>1600</v>
      </c>
      <c r="I63" s="108">
        <v>1000001600</v>
      </c>
      <c r="J63" s="32">
        <v>0</v>
      </c>
      <c r="K63" s="33">
        <v>0.85</v>
      </c>
      <c r="L63" s="33">
        <v>0.96</v>
      </c>
      <c r="M63" s="33">
        <v>1.42</v>
      </c>
      <c r="N63" s="33">
        <v>1.6</v>
      </c>
      <c r="O63" s="33">
        <f>41.9*2</f>
        <v>83.8</v>
      </c>
      <c r="P63" s="33">
        <v>1</v>
      </c>
      <c r="Q63" s="33">
        <v>1</v>
      </c>
      <c r="R63" s="34">
        <v>0.33</v>
      </c>
      <c r="S63" s="35">
        <v>0.62</v>
      </c>
      <c r="T63" s="24"/>
      <c r="U63" s="24">
        <f t="shared" si="3"/>
        <v>0.10438</v>
      </c>
      <c r="V63" s="24">
        <f t="shared" si="4"/>
        <v>0.11788800000000001</v>
      </c>
      <c r="W63" s="24">
        <f t="shared" si="5"/>
        <v>0.174376</v>
      </c>
      <c r="X63" s="24">
        <f t="shared" si="6"/>
        <v>0.19647999999999999</v>
      </c>
      <c r="Y63" s="24">
        <f t="shared" si="7"/>
        <v>10.29064</v>
      </c>
      <c r="Z63" s="24">
        <f t="shared" si="8"/>
        <v>0.12280000000000001</v>
      </c>
      <c r="AA63" s="24">
        <f t="shared" si="9"/>
        <v>0.12280000000000001</v>
      </c>
      <c r="AB63" s="24">
        <f t="shared" si="10"/>
        <v>4.0523999999999998E-2</v>
      </c>
      <c r="AC63" s="24">
        <f t="shared" si="11"/>
        <v>7.6135999999999995E-2</v>
      </c>
      <c r="AD63">
        <v>4.0000000000000001E-3</v>
      </c>
      <c r="AE63">
        <v>8.9999999999999993E-3</v>
      </c>
      <c r="AF63">
        <v>5.0000000000000001E-3</v>
      </c>
    </row>
    <row r="64" spans="1:32" ht="39.9" customHeight="1" thickBot="1" x14ac:dyDescent="0.35">
      <c r="A64" s="316"/>
      <c r="B64" s="317"/>
      <c r="C64" s="31" t="s">
        <v>88</v>
      </c>
      <c r="D64" s="3" t="s">
        <v>19</v>
      </c>
      <c r="E64" s="106">
        <v>0</v>
      </c>
      <c r="F64" s="108">
        <v>200</v>
      </c>
      <c r="G64" s="108">
        <v>400</v>
      </c>
      <c r="H64" s="108">
        <v>800</v>
      </c>
      <c r="I64" s="108">
        <v>100000800</v>
      </c>
      <c r="J64" s="32">
        <v>0</v>
      </c>
      <c r="K64" s="33">
        <v>0.85</v>
      </c>
      <c r="L64" s="33">
        <v>0.96</v>
      </c>
      <c r="M64" s="33">
        <v>1.42</v>
      </c>
      <c r="N64" s="33">
        <v>1.6</v>
      </c>
      <c r="O64" s="33">
        <v>41.9</v>
      </c>
      <c r="P64" s="33">
        <v>0.5</v>
      </c>
      <c r="Q64" s="33">
        <v>0.5</v>
      </c>
      <c r="R64" s="34">
        <v>0.33</v>
      </c>
      <c r="S64" s="35">
        <v>0.62</v>
      </c>
      <c r="T64" s="24"/>
      <c r="U64" s="24">
        <f t="shared" si="3"/>
        <v>0.10438</v>
      </c>
      <c r="V64" s="24">
        <f t="shared" si="4"/>
        <v>0.11788800000000001</v>
      </c>
      <c r="W64" s="24">
        <f t="shared" si="5"/>
        <v>0.174376</v>
      </c>
      <c r="X64" s="24">
        <f t="shared" si="6"/>
        <v>0.19647999999999999</v>
      </c>
      <c r="Y64" s="24">
        <f t="shared" si="7"/>
        <v>5.1453199999999999</v>
      </c>
      <c r="Z64" s="24">
        <f t="shared" si="8"/>
        <v>6.1400000000000003E-2</v>
      </c>
      <c r="AA64" s="24">
        <f t="shared" si="9"/>
        <v>6.1400000000000003E-2</v>
      </c>
      <c r="AB64" s="24">
        <f t="shared" si="10"/>
        <v>4.0523999999999998E-2</v>
      </c>
      <c r="AC64" s="24">
        <f t="shared" si="11"/>
        <v>7.6135999999999995E-2</v>
      </c>
      <c r="AD64">
        <v>4.0000000000000001E-3</v>
      </c>
      <c r="AE64">
        <v>8.9999999999999993E-3</v>
      </c>
      <c r="AF64">
        <v>5.0000000000000001E-3</v>
      </c>
    </row>
    <row r="65" spans="1:32" ht="39.9" customHeight="1" thickBot="1" x14ac:dyDescent="0.35">
      <c r="A65" s="316"/>
      <c r="B65" s="317"/>
      <c r="C65" s="31" t="s">
        <v>89</v>
      </c>
      <c r="D65" s="3" t="s">
        <v>20</v>
      </c>
      <c r="E65" s="106">
        <v>0</v>
      </c>
      <c r="F65" s="108">
        <v>200</v>
      </c>
      <c r="G65" s="108">
        <v>400</v>
      </c>
      <c r="H65" s="108">
        <v>800</v>
      </c>
      <c r="I65" s="108">
        <v>100000800</v>
      </c>
      <c r="J65" s="32">
        <v>0</v>
      </c>
      <c r="K65" s="33">
        <v>0.96</v>
      </c>
      <c r="L65" s="33">
        <v>1.42</v>
      </c>
      <c r="M65" s="33">
        <v>1.6</v>
      </c>
      <c r="N65" s="33">
        <v>1.7</v>
      </c>
      <c r="O65" s="33">
        <v>41.9</v>
      </c>
      <c r="P65" s="33">
        <v>0.5</v>
      </c>
      <c r="Q65" s="33">
        <v>0.5</v>
      </c>
      <c r="R65" s="34">
        <v>0.33</v>
      </c>
      <c r="S65" s="35">
        <v>0.62</v>
      </c>
      <c r="T65" s="24"/>
      <c r="U65" s="24">
        <f t="shared" si="3"/>
        <v>0.11788800000000001</v>
      </c>
      <c r="V65" s="24">
        <f t="shared" si="4"/>
        <v>0.174376</v>
      </c>
      <c r="W65" s="24">
        <f t="shared" si="5"/>
        <v>0.19647999999999999</v>
      </c>
      <c r="X65" s="24">
        <f t="shared" si="6"/>
        <v>0.20876</v>
      </c>
      <c r="Y65" s="24">
        <f t="shared" si="7"/>
        <v>5.1453199999999999</v>
      </c>
      <c r="Z65" s="24">
        <f t="shared" si="8"/>
        <v>6.1400000000000003E-2</v>
      </c>
      <c r="AA65" s="24">
        <f t="shared" si="9"/>
        <v>6.1400000000000003E-2</v>
      </c>
      <c r="AB65" s="24">
        <f t="shared" si="10"/>
        <v>4.0523999999999998E-2</v>
      </c>
      <c r="AC65" s="24">
        <f t="shared" si="11"/>
        <v>7.6135999999999995E-2</v>
      </c>
      <c r="AD65">
        <v>4.0000000000000001E-3</v>
      </c>
      <c r="AE65">
        <v>8.9999999999999993E-3</v>
      </c>
      <c r="AF65">
        <v>5.0000000000000001E-3</v>
      </c>
    </row>
    <row r="66" spans="1:32" ht="39.9" customHeight="1" thickBot="1" x14ac:dyDescent="0.35">
      <c r="A66" s="316"/>
      <c r="B66" s="317"/>
      <c r="C66" s="31" t="s">
        <v>90</v>
      </c>
      <c r="D66" s="3" t="s">
        <v>21</v>
      </c>
      <c r="E66" s="106">
        <v>0</v>
      </c>
      <c r="F66" s="108">
        <v>200</v>
      </c>
      <c r="G66" s="108">
        <v>400</v>
      </c>
      <c r="H66" s="108">
        <v>800</v>
      </c>
      <c r="I66" s="108">
        <v>100000800</v>
      </c>
      <c r="J66" s="32">
        <v>0</v>
      </c>
      <c r="K66" s="33">
        <v>0.96</v>
      </c>
      <c r="L66" s="33">
        <v>1.42</v>
      </c>
      <c r="M66" s="33">
        <v>1.6</v>
      </c>
      <c r="N66" s="33">
        <v>1.7</v>
      </c>
      <c r="O66" s="33">
        <f>41.9*2</f>
        <v>83.8</v>
      </c>
      <c r="P66" s="33">
        <v>1</v>
      </c>
      <c r="Q66" s="33">
        <v>1</v>
      </c>
      <c r="R66" s="34">
        <v>0.33</v>
      </c>
      <c r="S66" s="35">
        <v>0.62</v>
      </c>
      <c r="T66" s="24"/>
      <c r="U66" s="24">
        <f t="shared" si="3"/>
        <v>0.11788800000000001</v>
      </c>
      <c r="V66" s="24">
        <f t="shared" si="4"/>
        <v>0.174376</v>
      </c>
      <c r="W66" s="24">
        <f t="shared" si="5"/>
        <v>0.19647999999999999</v>
      </c>
      <c r="X66" s="24">
        <f t="shared" si="6"/>
        <v>0.20876</v>
      </c>
      <c r="Y66" s="24">
        <f t="shared" si="7"/>
        <v>10.29064</v>
      </c>
      <c r="Z66" s="24">
        <f t="shared" si="8"/>
        <v>0.12280000000000001</v>
      </c>
      <c r="AA66" s="24">
        <f t="shared" si="9"/>
        <v>0.12280000000000001</v>
      </c>
      <c r="AB66" s="24">
        <f t="shared" si="10"/>
        <v>4.0523999999999998E-2</v>
      </c>
      <c r="AC66" s="24">
        <f t="shared" si="11"/>
        <v>7.6135999999999995E-2</v>
      </c>
      <c r="AD66">
        <v>4.0000000000000001E-3</v>
      </c>
      <c r="AE66">
        <v>8.9999999999999993E-3</v>
      </c>
      <c r="AF66">
        <v>5.0000000000000001E-3</v>
      </c>
    </row>
    <row r="67" spans="1:32" ht="39.9" customHeight="1" thickBot="1" x14ac:dyDescent="0.35">
      <c r="A67" s="316"/>
      <c r="B67" s="317"/>
      <c r="C67" s="31" t="s">
        <v>91</v>
      </c>
      <c r="D67" s="3" t="s">
        <v>22</v>
      </c>
      <c r="E67" s="106">
        <v>0</v>
      </c>
      <c r="F67" s="108">
        <v>200</v>
      </c>
      <c r="G67" s="108">
        <v>300</v>
      </c>
      <c r="H67" s="108">
        <v>400</v>
      </c>
      <c r="I67" s="108">
        <v>100000400</v>
      </c>
      <c r="J67" s="32">
        <v>0</v>
      </c>
      <c r="K67" s="33">
        <v>0.85</v>
      </c>
      <c r="L67" s="33">
        <v>0.96</v>
      </c>
      <c r="M67" s="33">
        <v>1.42</v>
      </c>
      <c r="N67" s="33">
        <v>1.6</v>
      </c>
      <c r="O67" s="33">
        <v>41.9</v>
      </c>
      <c r="P67" s="33">
        <v>0.5</v>
      </c>
      <c r="Q67" s="33">
        <v>0.5</v>
      </c>
      <c r="R67" s="34">
        <v>0.33</v>
      </c>
      <c r="S67" s="35">
        <v>0.62</v>
      </c>
      <c r="T67" s="24"/>
      <c r="U67" s="24">
        <f t="shared" si="3"/>
        <v>0.10438</v>
      </c>
      <c r="V67" s="24">
        <f t="shared" si="4"/>
        <v>0.11788800000000001</v>
      </c>
      <c r="W67" s="24">
        <f t="shared" si="5"/>
        <v>0.174376</v>
      </c>
      <c r="X67" s="24">
        <f t="shared" si="6"/>
        <v>0.19647999999999999</v>
      </c>
      <c r="Y67" s="24">
        <f t="shared" si="7"/>
        <v>5.1453199999999999</v>
      </c>
      <c r="Z67" s="24">
        <f t="shared" si="8"/>
        <v>6.1400000000000003E-2</v>
      </c>
      <c r="AA67" s="24">
        <f t="shared" si="9"/>
        <v>6.1400000000000003E-2</v>
      </c>
      <c r="AB67" s="24">
        <f t="shared" si="10"/>
        <v>4.0523999999999998E-2</v>
      </c>
      <c r="AC67" s="24">
        <f t="shared" si="11"/>
        <v>7.6135999999999995E-2</v>
      </c>
      <c r="AD67">
        <v>4.0000000000000001E-3</v>
      </c>
      <c r="AE67">
        <v>8.9999999999999993E-3</v>
      </c>
      <c r="AF67">
        <v>5.0000000000000001E-3</v>
      </c>
    </row>
    <row r="68" spans="1:32" ht="39.9" customHeight="1" thickBot="1" x14ac:dyDescent="0.35">
      <c r="A68" s="316"/>
      <c r="B68" s="317"/>
      <c r="C68" s="31" t="s">
        <v>92</v>
      </c>
      <c r="D68" s="3" t="s">
        <v>23</v>
      </c>
      <c r="E68" s="106">
        <v>0</v>
      </c>
      <c r="F68" s="108">
        <v>500</v>
      </c>
      <c r="G68" s="108">
        <v>750</v>
      </c>
      <c r="H68" s="108">
        <v>1000</v>
      </c>
      <c r="I68" s="108">
        <v>1000001000</v>
      </c>
      <c r="J68" s="32">
        <v>0</v>
      </c>
      <c r="K68" s="33">
        <v>0.96</v>
      </c>
      <c r="L68" s="33">
        <v>1.42</v>
      </c>
      <c r="M68" s="33">
        <v>1.6</v>
      </c>
      <c r="N68" s="33">
        <v>1.7</v>
      </c>
      <c r="O68" s="33">
        <f>41.9*2</f>
        <v>83.8</v>
      </c>
      <c r="P68" s="33">
        <v>1</v>
      </c>
      <c r="Q68" s="33">
        <v>1</v>
      </c>
      <c r="R68" s="34">
        <v>0.33</v>
      </c>
      <c r="S68" s="35">
        <v>0.62</v>
      </c>
      <c r="T68" s="24"/>
      <c r="U68" s="24">
        <f t="shared" si="3"/>
        <v>0.11788800000000001</v>
      </c>
      <c r="V68" s="24">
        <f t="shared" si="4"/>
        <v>0.174376</v>
      </c>
      <c r="W68" s="24">
        <f t="shared" si="5"/>
        <v>0.19647999999999999</v>
      </c>
      <c r="X68" s="24">
        <f t="shared" si="6"/>
        <v>0.20876</v>
      </c>
      <c r="Y68" s="24">
        <f t="shared" si="7"/>
        <v>10.29064</v>
      </c>
      <c r="Z68" s="24">
        <f t="shared" si="8"/>
        <v>0.12280000000000001</v>
      </c>
      <c r="AA68" s="24">
        <f t="shared" si="9"/>
        <v>0.12280000000000001</v>
      </c>
      <c r="AB68" s="24">
        <f t="shared" si="10"/>
        <v>4.0523999999999998E-2</v>
      </c>
      <c r="AC68" s="24">
        <f t="shared" si="11"/>
        <v>7.6135999999999995E-2</v>
      </c>
      <c r="AD68">
        <v>4.0000000000000001E-3</v>
      </c>
      <c r="AE68">
        <v>8.9999999999999993E-3</v>
      </c>
      <c r="AF68">
        <v>5.0000000000000001E-3</v>
      </c>
    </row>
    <row r="69" spans="1:32" ht="39.9" customHeight="1" thickBot="1" x14ac:dyDescent="0.35">
      <c r="A69" s="318" t="s">
        <v>93</v>
      </c>
      <c r="B69" s="319" t="s">
        <v>94</v>
      </c>
      <c r="C69" s="36" t="s">
        <v>95</v>
      </c>
      <c r="D69" s="4" t="s">
        <v>24</v>
      </c>
      <c r="E69" s="106">
        <v>0</v>
      </c>
      <c r="F69" s="108">
        <v>100</v>
      </c>
      <c r="G69" s="108">
        <v>200</v>
      </c>
      <c r="H69" s="108">
        <v>300</v>
      </c>
      <c r="I69" s="108">
        <v>100000300</v>
      </c>
      <c r="J69" s="37">
        <v>0</v>
      </c>
      <c r="K69" s="38">
        <v>0.85</v>
      </c>
      <c r="L69" s="38">
        <v>0.96</v>
      </c>
      <c r="M69" s="38">
        <v>1.42</v>
      </c>
      <c r="N69" s="38">
        <v>1.6</v>
      </c>
      <c r="O69" s="38">
        <v>26.1</v>
      </c>
      <c r="P69" s="38">
        <v>0.5</v>
      </c>
      <c r="Q69" s="38">
        <v>0.5</v>
      </c>
      <c r="R69" s="39">
        <v>0.33</v>
      </c>
      <c r="S69" s="40">
        <v>0.62</v>
      </c>
      <c r="T69" s="24"/>
      <c r="U69" s="24">
        <f t="shared" si="3"/>
        <v>0.10438</v>
      </c>
      <c r="V69" s="24">
        <f t="shared" si="4"/>
        <v>0.11788800000000001</v>
      </c>
      <c r="W69" s="24">
        <f t="shared" si="5"/>
        <v>0.174376</v>
      </c>
      <c r="X69" s="24">
        <f t="shared" si="6"/>
        <v>0.19647999999999999</v>
      </c>
      <c r="Y69" s="24">
        <f t="shared" si="7"/>
        <v>3.2050800000000002</v>
      </c>
      <c r="Z69" s="24">
        <f t="shared" si="8"/>
        <v>6.1400000000000003E-2</v>
      </c>
      <c r="AA69" s="24">
        <f t="shared" si="9"/>
        <v>6.1400000000000003E-2</v>
      </c>
      <c r="AB69" s="24">
        <f t="shared" si="10"/>
        <v>4.0523999999999998E-2</v>
      </c>
      <c r="AC69" s="24">
        <f t="shared" si="11"/>
        <v>7.6135999999999995E-2</v>
      </c>
      <c r="AD69">
        <v>4.0000000000000001E-3</v>
      </c>
      <c r="AE69">
        <v>8.9999999999999993E-3</v>
      </c>
      <c r="AF69">
        <v>5.0000000000000001E-3</v>
      </c>
    </row>
    <row r="70" spans="1:32" ht="39.9" customHeight="1" thickBot="1" x14ac:dyDescent="0.35">
      <c r="A70" s="318"/>
      <c r="B70" s="319"/>
      <c r="C70" s="36" t="s">
        <v>96</v>
      </c>
      <c r="D70" s="4" t="s">
        <v>25</v>
      </c>
      <c r="E70" s="106">
        <v>0</v>
      </c>
      <c r="F70" s="105">
        <v>800</v>
      </c>
      <c r="G70" s="105">
        <v>100000800</v>
      </c>
      <c r="H70" s="105">
        <v>100000800</v>
      </c>
      <c r="I70" s="105">
        <v>100000800</v>
      </c>
      <c r="J70" s="37">
        <v>0</v>
      </c>
      <c r="K70" s="38">
        <v>0.36</v>
      </c>
      <c r="L70" s="38">
        <v>0.72</v>
      </c>
      <c r="M70" s="38">
        <v>0</v>
      </c>
      <c r="N70" s="41">
        <v>0</v>
      </c>
      <c r="O70" s="38">
        <v>26.1</v>
      </c>
      <c r="P70" s="38">
        <v>0.5</v>
      </c>
      <c r="Q70" s="38">
        <v>0.5</v>
      </c>
      <c r="R70" s="39">
        <v>0.33</v>
      </c>
      <c r="S70" s="40">
        <v>0.62</v>
      </c>
      <c r="T70" s="24"/>
      <c r="U70" s="24">
        <f t="shared" si="3"/>
        <v>4.4207999999999997E-2</v>
      </c>
      <c r="V70" s="24">
        <f t="shared" si="4"/>
        <v>8.8415999999999995E-2</v>
      </c>
      <c r="W70" s="24"/>
      <c r="X70" s="24"/>
      <c r="Y70" s="24">
        <f t="shared" si="7"/>
        <v>3.2050800000000002</v>
      </c>
      <c r="Z70" s="24">
        <f t="shared" si="8"/>
        <v>6.1400000000000003E-2</v>
      </c>
      <c r="AA70" s="24">
        <f t="shared" si="9"/>
        <v>6.1400000000000003E-2</v>
      </c>
      <c r="AB70" s="24">
        <f t="shared" si="10"/>
        <v>4.0523999999999998E-2</v>
      </c>
      <c r="AC70" s="24">
        <f t="shared" si="11"/>
        <v>7.6135999999999995E-2</v>
      </c>
      <c r="AD70">
        <v>4.0000000000000001E-3</v>
      </c>
      <c r="AE70">
        <v>8.9999999999999993E-3</v>
      </c>
      <c r="AF70">
        <v>5.0000000000000001E-3</v>
      </c>
    </row>
    <row r="71" spans="1:32" ht="39.9" customHeight="1" thickBot="1" x14ac:dyDescent="0.35">
      <c r="A71" s="318"/>
      <c r="B71" s="319"/>
      <c r="C71" s="36" t="s">
        <v>97</v>
      </c>
      <c r="D71" s="4" t="s">
        <v>26</v>
      </c>
      <c r="E71" s="106">
        <v>0</v>
      </c>
      <c r="F71" s="105">
        <v>24</v>
      </c>
      <c r="G71" s="105">
        <v>55</v>
      </c>
      <c r="H71" s="105">
        <v>77</v>
      </c>
      <c r="I71" s="105">
        <v>10000077</v>
      </c>
      <c r="J71" s="37">
        <v>0</v>
      </c>
      <c r="K71" s="38">
        <v>0.36</v>
      </c>
      <c r="L71" s="38">
        <v>0.72</v>
      </c>
      <c r="M71" s="38">
        <v>0.96</v>
      </c>
      <c r="N71" s="38">
        <v>1.42</v>
      </c>
      <c r="O71" s="38">
        <v>26.1</v>
      </c>
      <c r="P71" s="38">
        <v>0.5</v>
      </c>
      <c r="Q71" s="38">
        <v>0.5</v>
      </c>
      <c r="R71" s="39">
        <v>0.33</v>
      </c>
      <c r="S71" s="40">
        <v>0.62</v>
      </c>
      <c r="T71" s="24"/>
      <c r="U71" s="24">
        <f t="shared" si="3"/>
        <v>4.4207999999999997E-2</v>
      </c>
      <c r="V71" s="24">
        <f t="shared" si="4"/>
        <v>8.8415999999999995E-2</v>
      </c>
      <c r="W71" s="24">
        <f t="shared" ref="W71" si="13">+M71*$V$2</f>
        <v>0.11788800000000001</v>
      </c>
      <c r="X71" s="24">
        <f t="shared" ref="X71" si="14">+N71*$V$2</f>
        <v>0.174376</v>
      </c>
      <c r="Y71" s="24">
        <f t="shared" si="7"/>
        <v>3.2050800000000002</v>
      </c>
      <c r="Z71" s="24">
        <f t="shared" si="8"/>
        <v>6.1400000000000003E-2</v>
      </c>
      <c r="AA71" s="24">
        <f t="shared" si="9"/>
        <v>6.1400000000000003E-2</v>
      </c>
      <c r="AB71" s="24">
        <f t="shared" si="10"/>
        <v>4.0523999999999998E-2</v>
      </c>
      <c r="AC71" s="24">
        <f t="shared" si="11"/>
        <v>7.6135999999999995E-2</v>
      </c>
      <c r="AD71">
        <v>4.0000000000000001E-3</v>
      </c>
      <c r="AE71">
        <v>8.9999999999999993E-3</v>
      </c>
      <c r="AF71">
        <v>5.0000000000000001E-3</v>
      </c>
    </row>
    <row r="72" spans="1:32" ht="39.9" customHeight="1" thickBot="1" x14ac:dyDescent="0.35">
      <c r="A72" s="318"/>
      <c r="B72" s="319"/>
      <c r="C72" s="36" t="s">
        <v>98</v>
      </c>
      <c r="D72" s="4" t="s">
        <v>27</v>
      </c>
      <c r="E72" s="106">
        <v>0</v>
      </c>
      <c r="F72" s="105">
        <v>5000</v>
      </c>
      <c r="G72" s="105">
        <v>1000005000</v>
      </c>
      <c r="H72" s="105">
        <v>1000005000</v>
      </c>
      <c r="I72" s="105">
        <v>1000005000</v>
      </c>
      <c r="J72" s="37">
        <v>0</v>
      </c>
      <c r="K72" s="38">
        <v>0.36</v>
      </c>
      <c r="L72" s="38">
        <v>0.72</v>
      </c>
      <c r="M72" s="38">
        <v>0</v>
      </c>
      <c r="N72" s="41">
        <v>0</v>
      </c>
      <c r="O72" s="38">
        <v>26.1</v>
      </c>
      <c r="P72" s="38">
        <v>0.5</v>
      </c>
      <c r="Q72" s="38">
        <v>0.5</v>
      </c>
      <c r="R72" s="39">
        <v>0.33</v>
      </c>
      <c r="S72" s="40">
        <v>0.62</v>
      </c>
      <c r="T72" s="24"/>
      <c r="U72" s="24">
        <f t="shared" si="3"/>
        <v>4.4207999999999997E-2</v>
      </c>
      <c r="V72" s="24">
        <f t="shared" si="4"/>
        <v>8.8415999999999995E-2</v>
      </c>
      <c r="W72" s="24"/>
      <c r="X72" s="24"/>
      <c r="Y72" s="24">
        <f t="shared" si="7"/>
        <v>3.2050800000000002</v>
      </c>
      <c r="Z72" s="24">
        <f t="shared" si="8"/>
        <v>6.1400000000000003E-2</v>
      </c>
      <c r="AA72" s="24">
        <f t="shared" si="9"/>
        <v>6.1400000000000003E-2</v>
      </c>
      <c r="AB72" s="24">
        <f t="shared" si="10"/>
        <v>4.0523999999999998E-2</v>
      </c>
      <c r="AC72" s="24">
        <f t="shared" si="11"/>
        <v>7.6135999999999995E-2</v>
      </c>
      <c r="AD72">
        <v>4.0000000000000001E-3</v>
      </c>
      <c r="AE72">
        <v>8.9999999999999993E-3</v>
      </c>
      <c r="AF72">
        <v>5.0000000000000001E-3</v>
      </c>
    </row>
    <row r="73" spans="1:32" ht="39.9" customHeight="1" thickBot="1" x14ac:dyDescent="0.35">
      <c r="A73" s="318"/>
      <c r="B73" s="319"/>
      <c r="C73" s="36" t="s">
        <v>99</v>
      </c>
      <c r="D73" s="4" t="s">
        <v>28</v>
      </c>
      <c r="E73" s="106">
        <v>0</v>
      </c>
      <c r="F73" s="105">
        <v>100</v>
      </c>
      <c r="G73" s="105">
        <v>8000</v>
      </c>
      <c r="H73" s="108">
        <v>1000008000</v>
      </c>
      <c r="I73" s="108">
        <v>1000008000</v>
      </c>
      <c r="J73" s="37">
        <v>0</v>
      </c>
      <c r="K73" s="38">
        <v>0.1</v>
      </c>
      <c r="L73" s="38">
        <v>0.36</v>
      </c>
      <c r="M73" s="38">
        <v>0.72</v>
      </c>
      <c r="N73" s="41">
        <v>0</v>
      </c>
      <c r="O73" s="38">
        <v>26.1</v>
      </c>
      <c r="P73" s="38">
        <v>0.5</v>
      </c>
      <c r="Q73" s="38">
        <v>0.5</v>
      </c>
      <c r="R73" s="39">
        <v>0.33</v>
      </c>
      <c r="S73" s="40">
        <v>0.62</v>
      </c>
      <c r="T73" s="24"/>
      <c r="U73" s="24">
        <f t="shared" si="3"/>
        <v>1.2279999999999999E-2</v>
      </c>
      <c r="V73" s="24">
        <f t="shared" si="4"/>
        <v>4.4207999999999997E-2</v>
      </c>
      <c r="W73" s="24">
        <f t="shared" ref="W73:W80" si="15">+M73*$V$2</f>
        <v>8.8415999999999995E-2</v>
      </c>
      <c r="X73" s="24"/>
      <c r="Y73" s="24">
        <f t="shared" si="7"/>
        <v>3.2050800000000002</v>
      </c>
      <c r="Z73" s="24">
        <f t="shared" si="8"/>
        <v>6.1400000000000003E-2</v>
      </c>
      <c r="AA73" s="24">
        <f t="shared" si="9"/>
        <v>6.1400000000000003E-2</v>
      </c>
      <c r="AB73" s="24">
        <f t="shared" si="10"/>
        <v>4.0523999999999998E-2</v>
      </c>
      <c r="AC73" s="24">
        <f t="shared" si="11"/>
        <v>7.6135999999999995E-2</v>
      </c>
      <c r="AD73">
        <v>4.0000000000000001E-3</v>
      </c>
      <c r="AE73">
        <v>8.9999999999999993E-3</v>
      </c>
      <c r="AF73">
        <v>5.0000000000000001E-3</v>
      </c>
    </row>
    <row r="74" spans="1:32" ht="39.9" customHeight="1" thickBot="1" x14ac:dyDescent="0.35">
      <c r="A74" s="318"/>
      <c r="B74" s="319"/>
      <c r="C74" s="36" t="s">
        <v>100</v>
      </c>
      <c r="D74" s="4" t="s">
        <v>29</v>
      </c>
      <c r="E74" s="106">
        <v>0</v>
      </c>
      <c r="F74" s="105">
        <v>100</v>
      </c>
      <c r="G74" s="105">
        <v>5000</v>
      </c>
      <c r="H74" s="108">
        <v>1000005000</v>
      </c>
      <c r="I74" s="108">
        <v>1000005000</v>
      </c>
      <c r="J74" s="37">
        <v>0</v>
      </c>
      <c r="K74" s="38">
        <v>0.1</v>
      </c>
      <c r="L74" s="38">
        <v>0.36</v>
      </c>
      <c r="M74" s="38">
        <v>0.72</v>
      </c>
      <c r="N74" s="41">
        <v>0</v>
      </c>
      <c r="O74" s="38">
        <v>26.1</v>
      </c>
      <c r="P74" s="38">
        <v>0.5</v>
      </c>
      <c r="Q74" s="38">
        <v>0.5</v>
      </c>
      <c r="R74" s="39">
        <v>0.33</v>
      </c>
      <c r="S74" s="40">
        <v>0.62</v>
      </c>
      <c r="T74" s="24"/>
      <c r="U74" s="24">
        <f t="shared" si="3"/>
        <v>1.2279999999999999E-2</v>
      </c>
      <c r="V74" s="24">
        <f t="shared" si="4"/>
        <v>4.4207999999999997E-2</v>
      </c>
      <c r="W74" s="24">
        <f t="shared" si="15"/>
        <v>8.8415999999999995E-2</v>
      </c>
      <c r="X74" s="24"/>
      <c r="Y74" s="24">
        <f t="shared" si="7"/>
        <v>3.2050800000000002</v>
      </c>
      <c r="Z74" s="24">
        <f t="shared" si="8"/>
        <v>6.1400000000000003E-2</v>
      </c>
      <c r="AA74" s="24">
        <f t="shared" si="9"/>
        <v>6.1400000000000003E-2</v>
      </c>
      <c r="AB74" s="24">
        <f t="shared" si="10"/>
        <v>4.0523999999999998E-2</v>
      </c>
      <c r="AC74" s="24">
        <f t="shared" si="11"/>
        <v>7.6135999999999995E-2</v>
      </c>
      <c r="AD74">
        <v>4.0000000000000001E-3</v>
      </c>
      <c r="AE74">
        <v>8.9999999999999993E-3</v>
      </c>
      <c r="AF74">
        <v>5.0000000000000001E-3</v>
      </c>
    </row>
    <row r="75" spans="1:32" ht="39.9" customHeight="1" thickBot="1" x14ac:dyDescent="0.35">
      <c r="A75" s="320" t="s">
        <v>101</v>
      </c>
      <c r="B75" s="321" t="s">
        <v>102</v>
      </c>
      <c r="C75" s="42" t="s">
        <v>103</v>
      </c>
      <c r="D75" s="5" t="s">
        <v>30</v>
      </c>
      <c r="E75" s="106">
        <v>0</v>
      </c>
      <c r="F75" s="108">
        <v>80000</v>
      </c>
      <c r="G75" s="108">
        <v>150000</v>
      </c>
      <c r="H75" s="108">
        <v>300000</v>
      </c>
      <c r="I75" s="108">
        <v>100000300000</v>
      </c>
      <c r="J75" s="43">
        <v>0</v>
      </c>
      <c r="K75" s="44">
        <v>0.85</v>
      </c>
      <c r="L75" s="44">
        <v>0.96</v>
      </c>
      <c r="M75" s="44">
        <v>1.42</v>
      </c>
      <c r="N75" s="44">
        <v>1.6</v>
      </c>
      <c r="O75" s="44">
        <f>26.1*2</f>
        <v>52.2</v>
      </c>
      <c r="P75" s="44">
        <v>1</v>
      </c>
      <c r="Q75" s="44">
        <v>1</v>
      </c>
      <c r="R75" s="45">
        <v>0.16</v>
      </c>
      <c r="S75" s="46">
        <v>0.31</v>
      </c>
      <c r="T75" s="24"/>
      <c r="U75" s="24">
        <f t="shared" si="3"/>
        <v>0.10438</v>
      </c>
      <c r="V75" s="24">
        <f t="shared" si="4"/>
        <v>0.11788800000000001</v>
      </c>
      <c r="W75" s="24">
        <f t="shared" si="15"/>
        <v>0.174376</v>
      </c>
      <c r="X75" s="24">
        <f t="shared" ref="X75:X80" si="16">+N75*$V$2</f>
        <v>0.19647999999999999</v>
      </c>
      <c r="Y75" s="24">
        <f t="shared" si="7"/>
        <v>6.4101600000000003</v>
      </c>
      <c r="Z75" s="24">
        <f t="shared" si="8"/>
        <v>0.12280000000000001</v>
      </c>
      <c r="AA75" s="24">
        <f t="shared" si="9"/>
        <v>0.12280000000000001</v>
      </c>
      <c r="AB75" s="24">
        <f t="shared" si="10"/>
        <v>1.9647999999999999E-2</v>
      </c>
      <c r="AC75" s="24">
        <f t="shared" si="11"/>
        <v>3.8067999999999998E-2</v>
      </c>
      <c r="AD75">
        <v>4.0000000000000001E-3</v>
      </c>
      <c r="AE75">
        <v>8.9999999999999993E-3</v>
      </c>
      <c r="AF75">
        <v>5.0000000000000001E-3</v>
      </c>
    </row>
    <row r="76" spans="1:32" ht="39.9" customHeight="1" thickBot="1" x14ac:dyDescent="0.35">
      <c r="A76" s="320"/>
      <c r="B76" s="321"/>
      <c r="C76" s="42" t="s">
        <v>104</v>
      </c>
      <c r="D76" s="5" t="s">
        <v>31</v>
      </c>
      <c r="E76" s="106">
        <v>0</v>
      </c>
      <c r="F76" s="109">
        <v>40000</v>
      </c>
      <c r="G76" s="109">
        <v>50000</v>
      </c>
      <c r="H76" s="109">
        <v>60000</v>
      </c>
      <c r="I76" s="109" t="s">
        <v>131</v>
      </c>
      <c r="J76" s="43">
        <v>0</v>
      </c>
      <c r="K76" s="44">
        <v>0.1</v>
      </c>
      <c r="L76" s="44">
        <v>0.36</v>
      </c>
      <c r="M76" s="44">
        <v>0.85</v>
      </c>
      <c r="N76" s="44">
        <v>0.96</v>
      </c>
      <c r="O76" s="44">
        <v>26.1</v>
      </c>
      <c r="P76" s="44">
        <v>0.5</v>
      </c>
      <c r="Q76" s="44">
        <v>0.5</v>
      </c>
      <c r="R76" s="45">
        <v>0.16</v>
      </c>
      <c r="S76" s="46">
        <v>0.31</v>
      </c>
      <c r="T76" s="24"/>
      <c r="U76" s="24">
        <f t="shared" si="3"/>
        <v>1.2279999999999999E-2</v>
      </c>
      <c r="V76" s="24">
        <f t="shared" si="4"/>
        <v>4.4207999999999997E-2</v>
      </c>
      <c r="W76" s="24">
        <f t="shared" si="15"/>
        <v>0.10438</v>
      </c>
      <c r="X76" s="24">
        <f t="shared" si="16"/>
        <v>0.11788800000000001</v>
      </c>
      <c r="Y76" s="24">
        <f t="shared" si="7"/>
        <v>3.2050800000000002</v>
      </c>
      <c r="Z76" s="24">
        <f t="shared" si="8"/>
        <v>6.1400000000000003E-2</v>
      </c>
      <c r="AA76" s="24">
        <f t="shared" si="9"/>
        <v>6.1400000000000003E-2</v>
      </c>
      <c r="AB76" s="24">
        <f t="shared" si="10"/>
        <v>1.9647999999999999E-2</v>
      </c>
      <c r="AC76" s="24">
        <f t="shared" si="11"/>
        <v>3.8067999999999998E-2</v>
      </c>
      <c r="AD76">
        <v>4.0000000000000001E-3</v>
      </c>
      <c r="AE76">
        <v>8.9999999999999993E-3</v>
      </c>
      <c r="AF76">
        <v>5.0000000000000001E-3</v>
      </c>
    </row>
    <row r="77" spans="1:32" ht="39.9" customHeight="1" thickBot="1" x14ac:dyDescent="0.35">
      <c r="A77" s="320"/>
      <c r="B77" s="321"/>
      <c r="C77" s="47" t="s">
        <v>105</v>
      </c>
      <c r="D77" s="6" t="s">
        <v>32</v>
      </c>
      <c r="E77" s="106">
        <v>0</v>
      </c>
      <c r="F77" s="108">
        <v>200</v>
      </c>
      <c r="G77" s="108">
        <v>400</v>
      </c>
      <c r="H77" s="108">
        <v>800</v>
      </c>
      <c r="I77" s="108">
        <v>100000800</v>
      </c>
      <c r="J77" s="43">
        <v>0</v>
      </c>
      <c r="K77" s="44">
        <v>0.85</v>
      </c>
      <c r="L77" s="44">
        <v>0.96</v>
      </c>
      <c r="M77" s="44">
        <v>1.42</v>
      </c>
      <c r="N77" s="44">
        <v>1.6</v>
      </c>
      <c r="O77" s="44">
        <v>26.1</v>
      </c>
      <c r="P77" s="44">
        <v>0.5</v>
      </c>
      <c r="Q77" s="44">
        <v>0.5</v>
      </c>
      <c r="R77" s="45">
        <v>0.33</v>
      </c>
      <c r="S77" s="46">
        <v>0.62</v>
      </c>
      <c r="T77" s="24"/>
      <c r="U77" s="24">
        <f t="shared" si="3"/>
        <v>0.10438</v>
      </c>
      <c r="V77" s="24">
        <f t="shared" si="4"/>
        <v>0.11788800000000001</v>
      </c>
      <c r="W77" s="24">
        <f t="shared" si="15"/>
        <v>0.174376</v>
      </c>
      <c r="X77" s="24">
        <f t="shared" si="16"/>
        <v>0.19647999999999999</v>
      </c>
      <c r="Y77" s="24">
        <f t="shared" si="7"/>
        <v>3.2050800000000002</v>
      </c>
      <c r="Z77" s="24">
        <f t="shared" si="8"/>
        <v>6.1400000000000003E-2</v>
      </c>
      <c r="AA77" s="24">
        <f t="shared" si="9"/>
        <v>6.1400000000000003E-2</v>
      </c>
      <c r="AB77" s="24">
        <f t="shared" si="10"/>
        <v>4.0523999999999998E-2</v>
      </c>
      <c r="AC77" s="24">
        <f t="shared" si="11"/>
        <v>7.6135999999999995E-2</v>
      </c>
      <c r="AD77">
        <v>4.0000000000000001E-3</v>
      </c>
      <c r="AE77">
        <v>8.9999999999999993E-3</v>
      </c>
      <c r="AF77">
        <v>5.0000000000000001E-3</v>
      </c>
    </row>
    <row r="78" spans="1:32" ht="39.9" customHeight="1" thickBot="1" x14ac:dyDescent="0.35">
      <c r="A78" s="320"/>
      <c r="B78" s="321"/>
      <c r="C78" s="47" t="s">
        <v>106</v>
      </c>
      <c r="D78" s="6" t="s">
        <v>33</v>
      </c>
      <c r="E78" s="106">
        <v>0</v>
      </c>
      <c r="F78" s="109">
        <v>1000</v>
      </c>
      <c r="G78" s="109">
        <v>20000</v>
      </c>
      <c r="H78" s="109">
        <v>50000</v>
      </c>
      <c r="I78" s="109">
        <v>10000050000</v>
      </c>
      <c r="J78" s="43">
        <v>0</v>
      </c>
      <c r="K78" s="44">
        <v>1.42</v>
      </c>
      <c r="L78" s="44">
        <v>1.6</v>
      </c>
      <c r="M78" s="44">
        <v>1.7</v>
      </c>
      <c r="N78" s="44">
        <v>1.8</v>
      </c>
      <c r="O78" s="44">
        <f>26.1*2</f>
        <v>52.2</v>
      </c>
      <c r="P78" s="44">
        <v>1</v>
      </c>
      <c r="Q78" s="44">
        <v>1</v>
      </c>
      <c r="R78" s="45">
        <v>0.33</v>
      </c>
      <c r="S78" s="46">
        <v>0.62</v>
      </c>
      <c r="T78" s="24"/>
      <c r="U78" s="24">
        <f t="shared" si="3"/>
        <v>0.174376</v>
      </c>
      <c r="V78" s="24">
        <f t="shared" si="4"/>
        <v>0.19647999999999999</v>
      </c>
      <c r="W78" s="24">
        <f t="shared" si="15"/>
        <v>0.20876</v>
      </c>
      <c r="X78" s="24">
        <f t="shared" si="16"/>
        <v>0.22103999999999999</v>
      </c>
      <c r="Y78" s="24">
        <f t="shared" si="7"/>
        <v>6.4101600000000003</v>
      </c>
      <c r="Z78" s="24">
        <f t="shared" si="8"/>
        <v>0.12280000000000001</v>
      </c>
      <c r="AA78" s="24">
        <f t="shared" si="9"/>
        <v>0.12280000000000001</v>
      </c>
      <c r="AB78" s="24">
        <f t="shared" si="10"/>
        <v>4.0523999999999998E-2</v>
      </c>
      <c r="AC78" s="24">
        <f t="shared" si="11"/>
        <v>7.6135999999999995E-2</v>
      </c>
      <c r="AD78">
        <v>4.0000000000000001E-3</v>
      </c>
      <c r="AE78">
        <v>8.9999999999999993E-3</v>
      </c>
      <c r="AF78">
        <v>5.0000000000000001E-3</v>
      </c>
    </row>
    <row r="79" spans="1:32" ht="39.9" customHeight="1" thickBot="1" x14ac:dyDescent="0.35">
      <c r="A79" s="320"/>
      <c r="B79" s="321"/>
      <c r="C79" s="47" t="s">
        <v>107</v>
      </c>
      <c r="D79" s="6" t="s">
        <v>34</v>
      </c>
      <c r="E79" s="110">
        <v>0</v>
      </c>
      <c r="F79" s="109">
        <v>6000</v>
      </c>
      <c r="G79" s="109">
        <v>10000</v>
      </c>
      <c r="H79" s="109">
        <v>50000</v>
      </c>
      <c r="I79" s="109">
        <v>10000050000</v>
      </c>
      <c r="J79" s="43">
        <v>0</v>
      </c>
      <c r="K79" s="44">
        <v>0.1</v>
      </c>
      <c r="L79" s="44">
        <v>0.36</v>
      </c>
      <c r="M79" s="44">
        <v>0.85</v>
      </c>
      <c r="N79" s="44">
        <v>0.96</v>
      </c>
      <c r="O79" s="44">
        <v>26.1</v>
      </c>
      <c r="P79" s="44">
        <v>0.5</v>
      </c>
      <c r="Q79" s="44">
        <v>0.5</v>
      </c>
      <c r="R79" s="45">
        <v>0.01</v>
      </c>
      <c r="S79" s="46">
        <v>0.01</v>
      </c>
      <c r="T79" s="24"/>
      <c r="U79" s="24">
        <f t="shared" si="3"/>
        <v>1.2279999999999999E-2</v>
      </c>
      <c r="V79" s="24">
        <f t="shared" si="4"/>
        <v>4.4207999999999997E-2</v>
      </c>
      <c r="W79" s="24">
        <f t="shared" si="15"/>
        <v>0.10438</v>
      </c>
      <c r="X79" s="24">
        <f t="shared" si="16"/>
        <v>0.11788800000000001</v>
      </c>
      <c r="Y79" s="24">
        <f t="shared" si="7"/>
        <v>3.2050800000000002</v>
      </c>
      <c r="Z79" s="24">
        <f t="shared" si="8"/>
        <v>6.1400000000000003E-2</v>
      </c>
      <c r="AA79" s="24">
        <f t="shared" si="9"/>
        <v>6.1400000000000003E-2</v>
      </c>
      <c r="AB79" s="24">
        <f t="shared" si="10"/>
        <v>1.2279999999999999E-3</v>
      </c>
      <c r="AC79" s="24">
        <f t="shared" si="11"/>
        <v>1.2279999999999999E-3</v>
      </c>
      <c r="AD79">
        <v>4.0000000000000001E-3</v>
      </c>
      <c r="AE79">
        <v>8.9999999999999993E-3</v>
      </c>
      <c r="AF79">
        <v>5.0000000000000001E-3</v>
      </c>
    </row>
    <row r="80" spans="1:32" ht="39.9" customHeight="1" thickBot="1" x14ac:dyDescent="0.35">
      <c r="A80" s="320"/>
      <c r="B80" s="321"/>
      <c r="C80" s="47" t="s">
        <v>108</v>
      </c>
      <c r="D80" s="6" t="s">
        <v>35</v>
      </c>
      <c r="E80" s="106">
        <v>0</v>
      </c>
      <c r="F80" s="109">
        <v>100</v>
      </c>
      <c r="G80" s="109">
        <v>200</v>
      </c>
      <c r="H80" s="109">
        <v>400</v>
      </c>
      <c r="I80" s="109">
        <v>100000400</v>
      </c>
      <c r="J80" s="43">
        <v>0</v>
      </c>
      <c r="K80" s="44">
        <v>0.85</v>
      </c>
      <c r="L80" s="44">
        <v>0.96</v>
      </c>
      <c r="M80" s="44">
        <v>1.42</v>
      </c>
      <c r="N80" s="44">
        <v>1.6</v>
      </c>
      <c r="O80" s="44">
        <v>26.1</v>
      </c>
      <c r="P80" s="44">
        <v>0.5</v>
      </c>
      <c r="Q80" s="44">
        <v>0.5</v>
      </c>
      <c r="R80" s="45">
        <v>0.16</v>
      </c>
      <c r="S80" s="46">
        <v>0.31</v>
      </c>
      <c r="T80" s="24"/>
      <c r="U80" s="24">
        <f t="shared" si="3"/>
        <v>0.10438</v>
      </c>
      <c r="V80" s="24">
        <f t="shared" si="4"/>
        <v>0.11788800000000001</v>
      </c>
      <c r="W80" s="24">
        <f t="shared" si="15"/>
        <v>0.174376</v>
      </c>
      <c r="X80" s="24">
        <f t="shared" si="16"/>
        <v>0.19647999999999999</v>
      </c>
      <c r="Y80" s="24">
        <f t="shared" si="7"/>
        <v>3.2050800000000002</v>
      </c>
      <c r="Z80" s="24">
        <f t="shared" si="8"/>
        <v>6.1400000000000003E-2</v>
      </c>
      <c r="AA80" s="24">
        <f t="shared" si="9"/>
        <v>6.1400000000000003E-2</v>
      </c>
      <c r="AB80" s="24">
        <f t="shared" si="10"/>
        <v>1.9647999999999999E-2</v>
      </c>
      <c r="AC80" s="24">
        <f t="shared" si="11"/>
        <v>3.8067999999999998E-2</v>
      </c>
      <c r="AD80">
        <v>4.0000000000000001E-3</v>
      </c>
      <c r="AE80">
        <v>8.9999999999999993E-3</v>
      </c>
      <c r="AF80">
        <v>5.0000000000000001E-3</v>
      </c>
    </row>
    <row r="81" spans="1:32" ht="39.9" customHeight="1" thickBot="1" x14ac:dyDescent="0.35">
      <c r="A81" s="320"/>
      <c r="B81" s="321"/>
      <c r="C81" s="47" t="s">
        <v>109</v>
      </c>
      <c r="D81" s="6" t="s">
        <v>36</v>
      </c>
      <c r="E81" s="105">
        <v>0</v>
      </c>
      <c r="F81" s="108">
        <v>0</v>
      </c>
      <c r="G81" s="108">
        <v>0</v>
      </c>
      <c r="H81" s="108">
        <v>0</v>
      </c>
      <c r="I81" s="108">
        <v>0</v>
      </c>
      <c r="J81" s="43">
        <v>0</v>
      </c>
      <c r="K81" s="44">
        <v>0.85</v>
      </c>
      <c r="L81" s="48">
        <v>0</v>
      </c>
      <c r="M81" s="48">
        <v>0</v>
      </c>
      <c r="N81" s="48">
        <v>0</v>
      </c>
      <c r="O81" s="48">
        <v>41.9</v>
      </c>
      <c r="P81" s="48">
        <v>0</v>
      </c>
      <c r="Q81" s="48">
        <v>0</v>
      </c>
      <c r="R81" s="45">
        <v>0</v>
      </c>
      <c r="S81" s="46">
        <v>0</v>
      </c>
      <c r="T81" s="24"/>
      <c r="U81" s="24">
        <f t="shared" si="3"/>
        <v>0.10438</v>
      </c>
      <c r="V81" s="24"/>
      <c r="W81" s="24"/>
      <c r="X81" s="24"/>
      <c r="Y81" s="24">
        <f t="shared" si="7"/>
        <v>5.1453199999999999</v>
      </c>
      <c r="Z81" s="24"/>
      <c r="AA81" s="24"/>
      <c r="AB81" s="24"/>
      <c r="AC81" s="24"/>
      <c r="AD81">
        <v>4.0000000000000001E-3</v>
      </c>
      <c r="AE81">
        <v>8.9999999999999993E-3</v>
      </c>
      <c r="AF81">
        <v>5.0000000000000001E-3</v>
      </c>
    </row>
    <row r="82" spans="1:32" ht="39.9" customHeight="1" thickBot="1" x14ac:dyDescent="0.35">
      <c r="A82" s="308" t="s">
        <v>110</v>
      </c>
      <c r="B82" s="309" t="s">
        <v>111</v>
      </c>
      <c r="C82" s="49" t="s">
        <v>112</v>
      </c>
      <c r="D82" s="7" t="s">
        <v>37</v>
      </c>
      <c r="E82" s="106">
        <v>0</v>
      </c>
      <c r="F82" s="108">
        <v>1000</v>
      </c>
      <c r="G82" s="108">
        <v>10000</v>
      </c>
      <c r="H82" s="108">
        <v>50000</v>
      </c>
      <c r="I82" s="108">
        <v>10000050000</v>
      </c>
      <c r="J82" s="50">
        <v>0</v>
      </c>
      <c r="K82" s="51">
        <v>0.1</v>
      </c>
      <c r="L82" s="51">
        <v>0.36</v>
      </c>
      <c r="M82" s="51">
        <v>0.85</v>
      </c>
      <c r="N82" s="51">
        <v>0.96</v>
      </c>
      <c r="O82" s="51">
        <v>26.1</v>
      </c>
      <c r="P82" s="51">
        <v>0.5</v>
      </c>
      <c r="Q82" s="51">
        <v>0.5</v>
      </c>
      <c r="R82" s="52">
        <v>0.16</v>
      </c>
      <c r="S82" s="53">
        <v>0.31</v>
      </c>
      <c r="T82" s="24"/>
      <c r="U82" s="24">
        <f t="shared" si="3"/>
        <v>1.2279999999999999E-2</v>
      </c>
      <c r="V82" s="24">
        <f t="shared" ref="V82:V91" si="17">+L82*$V$2</f>
        <v>4.4207999999999997E-2</v>
      </c>
      <c r="W82" s="24">
        <f t="shared" ref="W82:W91" si="18">+M82*$V$2</f>
        <v>0.10438</v>
      </c>
      <c r="X82" s="24">
        <f t="shared" ref="X82:X88" si="19">+N82*$V$2</f>
        <v>0.11788800000000001</v>
      </c>
      <c r="Y82" s="24">
        <f t="shared" si="7"/>
        <v>3.2050800000000002</v>
      </c>
      <c r="Z82" s="24">
        <f t="shared" ref="Z82:Z88" si="20">+P82*$V$2</f>
        <v>6.1400000000000003E-2</v>
      </c>
      <c r="AA82" s="24">
        <f t="shared" ref="AA82:AA88" si="21">+Q82*$V$2</f>
        <v>6.1400000000000003E-2</v>
      </c>
      <c r="AB82" s="24">
        <f t="shared" ref="AB82:AB91" si="22">+R82*$V$2</f>
        <v>1.9647999999999999E-2</v>
      </c>
      <c r="AC82" s="24">
        <f t="shared" ref="AC82:AC91" si="23">+S82*$V$2</f>
        <v>3.8067999999999998E-2</v>
      </c>
      <c r="AD82">
        <v>4.0000000000000001E-3</v>
      </c>
      <c r="AE82">
        <v>8.9999999999999993E-3</v>
      </c>
      <c r="AF82">
        <v>5.0000000000000001E-3</v>
      </c>
    </row>
    <row r="83" spans="1:32" ht="39.9" customHeight="1" thickBot="1" x14ac:dyDescent="0.35">
      <c r="A83" s="308"/>
      <c r="B83" s="309"/>
      <c r="C83" s="49" t="s">
        <v>113</v>
      </c>
      <c r="D83" s="7" t="s">
        <v>38</v>
      </c>
      <c r="E83" s="106">
        <v>0</v>
      </c>
      <c r="F83" s="108">
        <v>100</v>
      </c>
      <c r="G83" s="108">
        <v>1000</v>
      </c>
      <c r="H83" s="108">
        <v>5000</v>
      </c>
      <c r="I83" s="108">
        <v>1000005000</v>
      </c>
      <c r="J83" s="50">
        <v>0</v>
      </c>
      <c r="K83" s="51">
        <v>0.1</v>
      </c>
      <c r="L83" s="51">
        <v>0.36</v>
      </c>
      <c r="M83" s="51">
        <v>0.85</v>
      </c>
      <c r="N83" s="51">
        <v>0.96</v>
      </c>
      <c r="O83" s="51">
        <v>26.1</v>
      </c>
      <c r="P83" s="51">
        <v>0.5</v>
      </c>
      <c r="Q83" s="51">
        <v>0.5</v>
      </c>
      <c r="R83" s="52">
        <v>0.16</v>
      </c>
      <c r="S83" s="53">
        <v>0.31</v>
      </c>
      <c r="T83" s="24"/>
      <c r="U83" s="24">
        <f t="shared" si="3"/>
        <v>1.2279999999999999E-2</v>
      </c>
      <c r="V83" s="24">
        <f t="shared" si="17"/>
        <v>4.4207999999999997E-2</v>
      </c>
      <c r="W83" s="24">
        <f t="shared" si="18"/>
        <v>0.10438</v>
      </c>
      <c r="X83" s="24">
        <f t="shared" si="19"/>
        <v>0.11788800000000001</v>
      </c>
      <c r="Y83" s="24">
        <f t="shared" si="7"/>
        <v>3.2050800000000002</v>
      </c>
      <c r="Z83" s="24">
        <f t="shared" si="20"/>
        <v>6.1400000000000003E-2</v>
      </c>
      <c r="AA83" s="24">
        <f t="shared" si="21"/>
        <v>6.1400000000000003E-2</v>
      </c>
      <c r="AB83" s="24">
        <f t="shared" si="22"/>
        <v>1.9647999999999999E-2</v>
      </c>
      <c r="AC83" s="24">
        <f t="shared" si="23"/>
        <v>3.8067999999999998E-2</v>
      </c>
      <c r="AD83">
        <v>4.0000000000000001E-3</v>
      </c>
      <c r="AE83">
        <v>8.9999999999999993E-3</v>
      </c>
      <c r="AF83">
        <v>5.0000000000000001E-3</v>
      </c>
    </row>
    <row r="84" spans="1:32" ht="39.9" customHeight="1" thickBot="1" x14ac:dyDescent="0.35">
      <c r="A84" s="308"/>
      <c r="B84" s="309"/>
      <c r="C84" s="49" t="s">
        <v>114</v>
      </c>
      <c r="D84" s="7" t="s">
        <v>39</v>
      </c>
      <c r="E84" s="106">
        <v>0</v>
      </c>
      <c r="F84" s="108">
        <v>80000</v>
      </c>
      <c r="G84" s="108">
        <v>100000</v>
      </c>
      <c r="H84" s="108">
        <v>120000</v>
      </c>
      <c r="I84" s="108">
        <v>100000120000</v>
      </c>
      <c r="J84" s="50">
        <v>0</v>
      </c>
      <c r="K84" s="51">
        <v>0.01</v>
      </c>
      <c r="L84" s="51">
        <v>0.1</v>
      </c>
      <c r="M84" s="51">
        <v>0.36</v>
      </c>
      <c r="N84" s="51">
        <v>0.85</v>
      </c>
      <c r="O84" s="51">
        <f>26.1*2</f>
        <v>52.2</v>
      </c>
      <c r="P84" s="51">
        <v>1</v>
      </c>
      <c r="Q84" s="51">
        <v>1</v>
      </c>
      <c r="R84" s="52">
        <v>0.01</v>
      </c>
      <c r="S84" s="53">
        <v>0.01</v>
      </c>
      <c r="T84" s="24"/>
      <c r="U84" s="24">
        <f t="shared" si="3"/>
        <v>1.2279999999999999E-3</v>
      </c>
      <c r="V84" s="24">
        <f t="shared" si="17"/>
        <v>1.2279999999999999E-2</v>
      </c>
      <c r="W84" s="24">
        <f t="shared" si="18"/>
        <v>4.4207999999999997E-2</v>
      </c>
      <c r="X84" s="24">
        <f t="shared" si="19"/>
        <v>0.10438</v>
      </c>
      <c r="Y84" s="24">
        <f t="shared" si="7"/>
        <v>6.4101600000000003</v>
      </c>
      <c r="Z84" s="24">
        <f t="shared" si="20"/>
        <v>0.12280000000000001</v>
      </c>
      <c r="AA84" s="24">
        <f t="shared" si="21"/>
        <v>0.12280000000000001</v>
      </c>
      <c r="AB84" s="24">
        <f t="shared" si="22"/>
        <v>1.2279999999999999E-3</v>
      </c>
      <c r="AC84" s="24">
        <f t="shared" si="23"/>
        <v>1.2279999999999999E-3</v>
      </c>
      <c r="AD84">
        <v>4.0000000000000001E-3</v>
      </c>
      <c r="AE84">
        <v>8.9999999999999993E-3</v>
      </c>
      <c r="AF84">
        <v>5.0000000000000001E-3</v>
      </c>
    </row>
    <row r="85" spans="1:32" ht="39.9" customHeight="1" thickBot="1" x14ac:dyDescent="0.35">
      <c r="A85" s="308"/>
      <c r="B85" s="309"/>
      <c r="C85" s="49" t="s">
        <v>115</v>
      </c>
      <c r="D85" s="7" t="s">
        <v>40</v>
      </c>
      <c r="E85" s="106">
        <v>0</v>
      </c>
      <c r="F85" s="108">
        <v>20000</v>
      </c>
      <c r="G85" s="108">
        <v>22000</v>
      </c>
      <c r="H85" s="108">
        <v>25000</v>
      </c>
      <c r="I85" s="108">
        <v>10000025000</v>
      </c>
      <c r="J85" s="50">
        <v>0</v>
      </c>
      <c r="K85" s="51">
        <v>0.01</v>
      </c>
      <c r="L85" s="51">
        <v>0.1</v>
      </c>
      <c r="M85" s="51">
        <v>0.36</v>
      </c>
      <c r="N85" s="51">
        <v>0.85</v>
      </c>
      <c r="O85" s="51">
        <v>26.1</v>
      </c>
      <c r="P85" s="51">
        <v>0.5</v>
      </c>
      <c r="Q85" s="51">
        <v>0.5</v>
      </c>
      <c r="R85" s="52">
        <v>0.01</v>
      </c>
      <c r="S85" s="53">
        <v>0.01</v>
      </c>
      <c r="T85" s="24"/>
      <c r="U85" s="24">
        <f t="shared" si="3"/>
        <v>1.2279999999999999E-3</v>
      </c>
      <c r="V85" s="24">
        <f t="shared" si="17"/>
        <v>1.2279999999999999E-2</v>
      </c>
      <c r="W85" s="24">
        <f t="shared" si="18"/>
        <v>4.4207999999999997E-2</v>
      </c>
      <c r="X85" s="24">
        <f t="shared" si="19"/>
        <v>0.10438</v>
      </c>
      <c r="Y85" s="24">
        <f t="shared" si="7"/>
        <v>3.2050800000000002</v>
      </c>
      <c r="Z85" s="24">
        <f t="shared" si="20"/>
        <v>6.1400000000000003E-2</v>
      </c>
      <c r="AA85" s="24">
        <f t="shared" si="21"/>
        <v>6.1400000000000003E-2</v>
      </c>
      <c r="AB85" s="24">
        <f t="shared" si="22"/>
        <v>1.2279999999999999E-3</v>
      </c>
      <c r="AC85" s="24">
        <f t="shared" si="23"/>
        <v>1.2279999999999999E-3</v>
      </c>
      <c r="AD85">
        <v>4.0000000000000001E-3</v>
      </c>
      <c r="AE85">
        <v>8.9999999999999993E-3</v>
      </c>
      <c r="AF85">
        <v>5.0000000000000001E-3</v>
      </c>
    </row>
    <row r="86" spans="1:32" ht="39.9" customHeight="1" thickBot="1" x14ac:dyDescent="0.35">
      <c r="A86" s="308"/>
      <c r="B86" s="309"/>
      <c r="C86" s="54" t="s">
        <v>116</v>
      </c>
      <c r="D86" s="8" t="s">
        <v>41</v>
      </c>
      <c r="E86" s="106">
        <v>0</v>
      </c>
      <c r="F86" s="108">
        <v>100</v>
      </c>
      <c r="G86" s="108">
        <v>5000</v>
      </c>
      <c r="H86" s="108">
        <v>10000</v>
      </c>
      <c r="I86" s="108">
        <v>10000010000</v>
      </c>
      <c r="J86" s="50">
        <v>0</v>
      </c>
      <c r="K86" s="51">
        <v>0.01</v>
      </c>
      <c r="L86" s="51">
        <v>0.1</v>
      </c>
      <c r="M86" s="51">
        <v>0.36</v>
      </c>
      <c r="N86" s="51">
        <v>0.85</v>
      </c>
      <c r="O86" s="51">
        <v>26.1</v>
      </c>
      <c r="P86" s="51">
        <v>0.5</v>
      </c>
      <c r="Q86" s="51">
        <v>0.5</v>
      </c>
      <c r="R86" s="52">
        <v>0.01</v>
      </c>
      <c r="S86" s="53">
        <v>0.01</v>
      </c>
      <c r="T86" s="24"/>
      <c r="U86" s="24">
        <f t="shared" si="3"/>
        <v>1.2279999999999999E-3</v>
      </c>
      <c r="V86" s="24">
        <f t="shared" si="17"/>
        <v>1.2279999999999999E-2</v>
      </c>
      <c r="W86" s="24">
        <f t="shared" si="18"/>
        <v>4.4207999999999997E-2</v>
      </c>
      <c r="X86" s="24">
        <f t="shared" si="19"/>
        <v>0.10438</v>
      </c>
      <c r="Y86" s="24">
        <f t="shared" si="7"/>
        <v>3.2050800000000002</v>
      </c>
      <c r="Z86" s="24">
        <f t="shared" si="20"/>
        <v>6.1400000000000003E-2</v>
      </c>
      <c r="AA86" s="24">
        <f t="shared" si="21"/>
        <v>6.1400000000000003E-2</v>
      </c>
      <c r="AB86" s="24">
        <f t="shared" si="22"/>
        <v>1.2279999999999999E-3</v>
      </c>
      <c r="AC86" s="24">
        <f t="shared" si="23"/>
        <v>1.2279999999999999E-3</v>
      </c>
      <c r="AD86">
        <v>4.0000000000000001E-3</v>
      </c>
      <c r="AE86">
        <v>8.9999999999999993E-3</v>
      </c>
      <c r="AF86">
        <v>5.0000000000000001E-3</v>
      </c>
    </row>
    <row r="87" spans="1:32" ht="39.9" customHeight="1" thickBot="1" x14ac:dyDescent="0.35">
      <c r="A87" s="308"/>
      <c r="B87" s="309"/>
      <c r="C87" s="54" t="s">
        <v>117</v>
      </c>
      <c r="D87" s="8" t="s">
        <v>42</v>
      </c>
      <c r="E87" s="106">
        <v>0</v>
      </c>
      <c r="F87" s="108">
        <v>100</v>
      </c>
      <c r="G87" s="108">
        <v>5000</v>
      </c>
      <c r="H87" s="108">
        <v>10000</v>
      </c>
      <c r="I87" s="108">
        <v>10000010000</v>
      </c>
      <c r="J87" s="50">
        <v>0</v>
      </c>
      <c r="K87" s="51">
        <v>0.01</v>
      </c>
      <c r="L87" s="51">
        <v>0.1</v>
      </c>
      <c r="M87" s="51">
        <v>0.36</v>
      </c>
      <c r="N87" s="51">
        <v>0.85</v>
      </c>
      <c r="O87" s="51">
        <v>26.1</v>
      </c>
      <c r="P87" s="51">
        <v>0.5</v>
      </c>
      <c r="Q87" s="51">
        <v>0.5</v>
      </c>
      <c r="R87" s="52">
        <v>0.01</v>
      </c>
      <c r="S87" s="53">
        <v>0.01</v>
      </c>
      <c r="T87" s="24"/>
      <c r="U87" s="24">
        <f t="shared" si="3"/>
        <v>1.2279999999999999E-3</v>
      </c>
      <c r="V87" s="24">
        <f t="shared" si="17"/>
        <v>1.2279999999999999E-2</v>
      </c>
      <c r="W87" s="24">
        <f t="shared" si="18"/>
        <v>4.4207999999999997E-2</v>
      </c>
      <c r="X87" s="24">
        <f t="shared" si="19"/>
        <v>0.10438</v>
      </c>
      <c r="Y87" s="24">
        <f t="shared" si="7"/>
        <v>3.2050800000000002</v>
      </c>
      <c r="Z87" s="24">
        <f t="shared" si="20"/>
        <v>6.1400000000000003E-2</v>
      </c>
      <c r="AA87" s="24">
        <f t="shared" si="21"/>
        <v>6.1400000000000003E-2</v>
      </c>
      <c r="AB87" s="24">
        <f t="shared" si="22"/>
        <v>1.2279999999999999E-3</v>
      </c>
      <c r="AC87" s="24">
        <f t="shared" si="23"/>
        <v>1.2279999999999999E-3</v>
      </c>
      <c r="AD87">
        <v>4.0000000000000001E-3</v>
      </c>
      <c r="AE87">
        <v>8.9999999999999993E-3</v>
      </c>
      <c r="AF87">
        <v>5.0000000000000001E-3</v>
      </c>
    </row>
    <row r="88" spans="1:32" ht="39.9" customHeight="1" thickBot="1" x14ac:dyDescent="0.35">
      <c r="A88" s="308"/>
      <c r="B88" s="309"/>
      <c r="C88" s="54" t="s">
        <v>118</v>
      </c>
      <c r="D88" s="8" t="s">
        <v>43</v>
      </c>
      <c r="E88" s="106">
        <v>0</v>
      </c>
      <c r="F88" s="108">
        <v>100</v>
      </c>
      <c r="G88" s="108">
        <v>5000</v>
      </c>
      <c r="H88" s="108">
        <v>10000</v>
      </c>
      <c r="I88" s="108">
        <v>10000010000</v>
      </c>
      <c r="J88" s="50">
        <v>0</v>
      </c>
      <c r="K88" s="51">
        <v>0.01</v>
      </c>
      <c r="L88" s="51">
        <v>0.1</v>
      </c>
      <c r="M88" s="51">
        <v>0.36</v>
      </c>
      <c r="N88" s="51">
        <v>0.85</v>
      </c>
      <c r="O88" s="51">
        <v>26.1</v>
      </c>
      <c r="P88" s="51">
        <v>0.5</v>
      </c>
      <c r="Q88" s="51">
        <v>0.5</v>
      </c>
      <c r="R88" s="52">
        <v>0.01</v>
      </c>
      <c r="S88" s="53">
        <v>0.01</v>
      </c>
      <c r="T88" s="24"/>
      <c r="U88" s="24">
        <f t="shared" si="3"/>
        <v>1.2279999999999999E-3</v>
      </c>
      <c r="V88" s="24">
        <f t="shared" si="17"/>
        <v>1.2279999999999999E-2</v>
      </c>
      <c r="W88" s="24">
        <f t="shared" si="18"/>
        <v>4.4207999999999997E-2</v>
      </c>
      <c r="X88" s="24">
        <f t="shared" si="19"/>
        <v>0.10438</v>
      </c>
      <c r="Y88" s="24">
        <f t="shared" si="7"/>
        <v>3.2050800000000002</v>
      </c>
      <c r="Z88" s="24">
        <f t="shared" si="20"/>
        <v>6.1400000000000003E-2</v>
      </c>
      <c r="AA88" s="24">
        <f t="shared" si="21"/>
        <v>6.1400000000000003E-2</v>
      </c>
      <c r="AB88" s="24">
        <f t="shared" si="22"/>
        <v>1.2279999999999999E-3</v>
      </c>
      <c r="AC88" s="24">
        <f t="shared" si="23"/>
        <v>1.2279999999999999E-3</v>
      </c>
      <c r="AD88">
        <v>4.0000000000000001E-3</v>
      </c>
      <c r="AE88">
        <v>8.9999999999999993E-3</v>
      </c>
      <c r="AF88">
        <v>5.0000000000000001E-3</v>
      </c>
    </row>
    <row r="89" spans="1:32" ht="39.9" customHeight="1" thickBot="1" x14ac:dyDescent="0.35">
      <c r="A89" s="308"/>
      <c r="B89" s="309"/>
      <c r="C89" s="55" t="s">
        <v>119</v>
      </c>
      <c r="D89" s="8" t="s">
        <v>44</v>
      </c>
      <c r="E89" s="105">
        <v>0</v>
      </c>
      <c r="F89" s="108">
        <v>200</v>
      </c>
      <c r="G89" s="108">
        <v>2000</v>
      </c>
      <c r="H89" s="108">
        <v>1000002000</v>
      </c>
      <c r="I89" s="108">
        <v>1000002000</v>
      </c>
      <c r="J89" s="56">
        <v>0</v>
      </c>
      <c r="K89" s="51">
        <v>0.1</v>
      </c>
      <c r="L89" s="51">
        <v>0.36</v>
      </c>
      <c r="M89" s="51">
        <v>0.85</v>
      </c>
      <c r="N89" s="51">
        <v>0</v>
      </c>
      <c r="O89" s="51">
        <f>4*365</f>
        <v>1460</v>
      </c>
      <c r="P89" s="51">
        <v>0</v>
      </c>
      <c r="Q89" s="51">
        <v>0</v>
      </c>
      <c r="R89" s="57">
        <v>0.01</v>
      </c>
      <c r="S89" s="58">
        <v>0.01</v>
      </c>
      <c r="T89" s="24"/>
      <c r="U89" s="24">
        <f t="shared" si="3"/>
        <v>1.2279999999999999E-2</v>
      </c>
      <c r="V89" s="24">
        <f t="shared" si="17"/>
        <v>4.4207999999999997E-2</v>
      </c>
      <c r="W89" s="24">
        <f t="shared" si="18"/>
        <v>0.10438</v>
      </c>
      <c r="X89" s="24"/>
      <c r="Y89" s="24">
        <f t="shared" si="7"/>
        <v>179.28800000000001</v>
      </c>
      <c r="Z89" s="24"/>
      <c r="AA89" s="24"/>
      <c r="AB89" s="24">
        <f t="shared" si="22"/>
        <v>1.2279999999999999E-3</v>
      </c>
      <c r="AC89" s="24">
        <f t="shared" si="23"/>
        <v>1.2279999999999999E-3</v>
      </c>
      <c r="AD89">
        <v>4.0000000000000001E-3</v>
      </c>
      <c r="AE89">
        <v>8.9999999999999993E-3</v>
      </c>
      <c r="AF89">
        <v>5.0000000000000001E-3</v>
      </c>
    </row>
    <row r="90" spans="1:32" ht="39.9" customHeight="1" thickBot="1" x14ac:dyDescent="0.35">
      <c r="A90" s="310" t="s">
        <v>120</v>
      </c>
      <c r="B90" s="311" t="s">
        <v>120</v>
      </c>
      <c r="C90" s="25" t="s">
        <v>121</v>
      </c>
      <c r="D90" s="9" t="s">
        <v>45</v>
      </c>
      <c r="E90" s="105">
        <v>0</v>
      </c>
      <c r="F90" s="108">
        <v>200</v>
      </c>
      <c r="G90" s="108">
        <v>400</v>
      </c>
      <c r="H90" s="108">
        <v>800</v>
      </c>
      <c r="I90" s="108">
        <v>100000800</v>
      </c>
      <c r="J90" s="59">
        <v>0</v>
      </c>
      <c r="K90" s="27">
        <v>0.85</v>
      </c>
      <c r="L90" s="60">
        <v>0.96</v>
      </c>
      <c r="M90" s="60">
        <v>1.42</v>
      </c>
      <c r="N90" s="60">
        <v>1.6</v>
      </c>
      <c r="O90" s="60">
        <f>41.9*2</f>
        <v>83.8</v>
      </c>
      <c r="P90" s="60">
        <v>1</v>
      </c>
      <c r="Q90" s="60">
        <v>1</v>
      </c>
      <c r="R90" s="61">
        <v>0.33</v>
      </c>
      <c r="S90" s="62">
        <v>0.62</v>
      </c>
      <c r="T90" s="24"/>
      <c r="U90" s="24">
        <f t="shared" si="3"/>
        <v>0.10438</v>
      </c>
      <c r="V90" s="24">
        <f t="shared" si="17"/>
        <v>0.11788800000000001</v>
      </c>
      <c r="W90" s="24">
        <f t="shared" si="18"/>
        <v>0.174376</v>
      </c>
      <c r="X90" s="24">
        <f t="shared" ref="X90:X91" si="24">+N90*$V$2</f>
        <v>0.19647999999999999</v>
      </c>
      <c r="Y90" s="24">
        <f t="shared" si="7"/>
        <v>10.29064</v>
      </c>
      <c r="Z90" s="24">
        <f t="shared" ref="Z90" si="25">+P90*$V$2</f>
        <v>0.12280000000000001</v>
      </c>
      <c r="AA90" s="24">
        <f t="shared" ref="AA90" si="26">+Q90*$V$2</f>
        <v>0.12280000000000001</v>
      </c>
      <c r="AB90" s="24">
        <f t="shared" si="22"/>
        <v>4.0523999999999998E-2</v>
      </c>
      <c r="AC90" s="24">
        <f t="shared" si="23"/>
        <v>7.6135999999999995E-2</v>
      </c>
      <c r="AD90">
        <v>4.0000000000000001E-3</v>
      </c>
      <c r="AE90">
        <v>8.9999999999999993E-3</v>
      </c>
      <c r="AF90">
        <v>5.0000000000000001E-3</v>
      </c>
    </row>
    <row r="91" spans="1:32" ht="39.9" customHeight="1" thickBot="1" x14ac:dyDescent="0.35">
      <c r="A91" s="310"/>
      <c r="B91" s="312"/>
      <c r="C91" s="63" t="s">
        <v>122</v>
      </c>
      <c r="D91" s="10" t="s">
        <v>46</v>
      </c>
      <c r="E91" s="111">
        <v>0</v>
      </c>
      <c r="F91" s="112">
        <v>200</v>
      </c>
      <c r="G91" s="112">
        <v>400</v>
      </c>
      <c r="H91" s="112">
        <v>800</v>
      </c>
      <c r="I91" s="112">
        <v>100000800</v>
      </c>
      <c r="J91" s="64">
        <v>0</v>
      </c>
      <c r="K91" s="65">
        <v>0.96</v>
      </c>
      <c r="L91" s="65">
        <v>1.42</v>
      </c>
      <c r="M91" s="65">
        <v>1.6</v>
      </c>
      <c r="N91" s="65">
        <v>1.7</v>
      </c>
      <c r="O91" s="65">
        <f>8*365</f>
        <v>2920</v>
      </c>
      <c r="P91" s="65">
        <v>0</v>
      </c>
      <c r="Q91" s="65">
        <v>0</v>
      </c>
      <c r="R91" s="66">
        <v>0.33</v>
      </c>
      <c r="S91" s="67">
        <v>0.62</v>
      </c>
      <c r="T91" s="24"/>
      <c r="U91" s="24">
        <f t="shared" si="3"/>
        <v>0.11788800000000001</v>
      </c>
      <c r="V91" s="24">
        <f t="shared" si="17"/>
        <v>0.174376</v>
      </c>
      <c r="W91" s="24">
        <f t="shared" si="18"/>
        <v>0.19647999999999999</v>
      </c>
      <c r="X91" s="24">
        <f t="shared" si="24"/>
        <v>0.20876</v>
      </c>
      <c r="Y91" s="24">
        <f t="shared" si="7"/>
        <v>358.57600000000002</v>
      </c>
      <c r="Z91" s="24"/>
      <c r="AA91" s="24"/>
      <c r="AB91" s="24">
        <f t="shared" si="22"/>
        <v>4.0523999999999998E-2</v>
      </c>
      <c r="AC91" s="24">
        <f t="shared" si="23"/>
        <v>7.6135999999999995E-2</v>
      </c>
      <c r="AD91">
        <v>4.0000000000000001E-3</v>
      </c>
      <c r="AE91">
        <v>8.9999999999999993E-3</v>
      </c>
      <c r="AF91">
        <v>5.0000000000000001E-3</v>
      </c>
    </row>
    <row r="92" spans="1:32" s="82" customFormat="1" ht="24" thickBot="1" x14ac:dyDescent="0.35">
      <c r="A92" s="85"/>
      <c r="C92" s="86"/>
      <c r="D92" s="87">
        <v>2020</v>
      </c>
      <c r="E92" s="104"/>
      <c r="F92" s="104"/>
      <c r="G92" s="104"/>
      <c r="H92" s="104"/>
      <c r="I92" s="104"/>
      <c r="R92" s="88"/>
      <c r="S92" s="88"/>
      <c r="T92" s="83" t="s">
        <v>47</v>
      </c>
      <c r="U92" s="83"/>
      <c r="V92" s="83">
        <v>0.12280000000000001</v>
      </c>
      <c r="W92" s="83"/>
      <c r="X92" s="83"/>
      <c r="Y92" s="83"/>
      <c r="Z92" s="83"/>
      <c r="AA92" s="83"/>
      <c r="AB92" s="83"/>
      <c r="AC92" s="83"/>
    </row>
    <row r="93" spans="1:32" ht="39.9" customHeight="1" thickBot="1" x14ac:dyDescent="0.35">
      <c r="A93" s="313" t="s">
        <v>66</v>
      </c>
      <c r="B93" s="314" t="s">
        <v>67</v>
      </c>
      <c r="C93" s="21" t="s">
        <v>68</v>
      </c>
      <c r="D93" s="1" t="s">
        <v>4</v>
      </c>
      <c r="E93" s="105">
        <v>55</v>
      </c>
      <c r="F93" s="105">
        <v>77</v>
      </c>
      <c r="G93" s="105">
        <v>99</v>
      </c>
      <c r="H93" s="105">
        <v>121</v>
      </c>
      <c r="I93" s="105">
        <v>100000121</v>
      </c>
      <c r="J93" s="22">
        <v>0.36</v>
      </c>
      <c r="K93" s="22">
        <v>0.72</v>
      </c>
      <c r="L93" s="22">
        <v>0.96</v>
      </c>
      <c r="M93" s="22">
        <v>1.42</v>
      </c>
      <c r="N93" s="22">
        <v>1.6</v>
      </c>
      <c r="O93" s="22">
        <v>26.1</v>
      </c>
      <c r="P93" s="22">
        <v>0.5</v>
      </c>
      <c r="Q93" s="22">
        <v>0.5</v>
      </c>
      <c r="R93" s="22">
        <v>0.33</v>
      </c>
      <c r="S93" s="23">
        <v>0.62</v>
      </c>
      <c r="T93" s="24">
        <f>+J93*$V$2</f>
        <v>4.4207999999999997E-2</v>
      </c>
      <c r="U93" s="24">
        <f t="shared" ref="U93:U136" si="27">+K93*$V$2</f>
        <v>8.8415999999999995E-2</v>
      </c>
      <c r="V93" s="24">
        <f t="shared" ref="V93:V125" si="28">+L93*$V$2</f>
        <v>0.11788800000000001</v>
      </c>
      <c r="W93" s="24">
        <f t="shared" ref="W93:W114" si="29">+M93*$V$2</f>
        <v>0.174376</v>
      </c>
      <c r="X93" s="24">
        <f t="shared" ref="X93:X114" si="30">+N93*$V$2</f>
        <v>0.19647999999999999</v>
      </c>
      <c r="Y93" s="24">
        <f t="shared" ref="Y93:Y136" si="31">+O93*$V$2</f>
        <v>3.2050800000000002</v>
      </c>
      <c r="Z93" s="24">
        <f t="shared" ref="Z93:Z125" si="32">+P93*$V$2</f>
        <v>6.1400000000000003E-2</v>
      </c>
      <c r="AA93" s="24">
        <f t="shared" ref="AA93:AA125" si="33">+Q93*$V$2</f>
        <v>6.1400000000000003E-2</v>
      </c>
      <c r="AB93" s="24">
        <f t="shared" ref="AB93:AB125" si="34">+R93*$V$2</f>
        <v>4.0523999999999998E-2</v>
      </c>
      <c r="AC93" s="24">
        <f t="shared" ref="AC93:AC125" si="35">+S93*$V$2</f>
        <v>7.6135999999999995E-2</v>
      </c>
      <c r="AD93">
        <v>4.0000000000000001E-3</v>
      </c>
      <c r="AE93">
        <f>0.009 + 0.004</f>
        <v>1.2999999999999999E-2</v>
      </c>
      <c r="AF93">
        <v>5.0000000000000001E-3</v>
      </c>
    </row>
    <row r="94" spans="1:32" ht="39.9" customHeight="1" thickBot="1" x14ac:dyDescent="0.35">
      <c r="A94" s="313"/>
      <c r="B94" s="314"/>
      <c r="C94" s="21" t="s">
        <v>69</v>
      </c>
      <c r="D94" s="1" t="s">
        <v>5</v>
      </c>
      <c r="E94" s="105">
        <v>90</v>
      </c>
      <c r="F94" s="105">
        <v>126</v>
      </c>
      <c r="G94" s="105">
        <v>162</v>
      </c>
      <c r="H94" s="105">
        <v>198</v>
      </c>
      <c r="I94" s="105">
        <v>100000198</v>
      </c>
      <c r="J94" s="22">
        <v>0.36</v>
      </c>
      <c r="K94" s="22">
        <v>0.72</v>
      </c>
      <c r="L94" s="22">
        <v>0.96</v>
      </c>
      <c r="M94" s="22">
        <v>1.42</v>
      </c>
      <c r="N94" s="22">
        <v>1.6</v>
      </c>
      <c r="O94" s="22">
        <v>26.1</v>
      </c>
      <c r="P94" s="22">
        <v>0.5</v>
      </c>
      <c r="Q94" s="22">
        <v>0.5</v>
      </c>
      <c r="R94" s="22">
        <v>0.33</v>
      </c>
      <c r="S94" s="23">
        <v>0.62</v>
      </c>
      <c r="T94" s="24">
        <f t="shared" ref="T94:T100" si="36">+J94*$V$2</f>
        <v>4.4207999999999997E-2</v>
      </c>
      <c r="U94" s="24">
        <f t="shared" si="27"/>
        <v>8.8415999999999995E-2</v>
      </c>
      <c r="V94" s="24">
        <f t="shared" si="28"/>
        <v>0.11788800000000001</v>
      </c>
      <c r="W94" s="24">
        <f t="shared" si="29"/>
        <v>0.174376</v>
      </c>
      <c r="X94" s="24">
        <f t="shared" si="30"/>
        <v>0.19647999999999999</v>
      </c>
      <c r="Y94" s="24">
        <f t="shared" si="31"/>
        <v>3.2050800000000002</v>
      </c>
      <c r="Z94" s="24">
        <f t="shared" si="32"/>
        <v>6.1400000000000003E-2</v>
      </c>
      <c r="AA94" s="24">
        <f t="shared" si="33"/>
        <v>6.1400000000000003E-2</v>
      </c>
      <c r="AB94" s="24">
        <f t="shared" si="34"/>
        <v>4.0523999999999998E-2</v>
      </c>
      <c r="AC94" s="24">
        <f t="shared" si="35"/>
        <v>7.6135999999999995E-2</v>
      </c>
      <c r="AD94">
        <v>4.0000000000000001E-3</v>
      </c>
      <c r="AE94">
        <f t="shared" ref="AE94:AE136" si="37">0.009 + 0.004</f>
        <v>1.2999999999999999E-2</v>
      </c>
      <c r="AF94">
        <v>5.0000000000000001E-3</v>
      </c>
    </row>
    <row r="95" spans="1:32" ht="39.9" customHeight="1" thickBot="1" x14ac:dyDescent="0.35">
      <c r="A95" s="313"/>
      <c r="B95" s="314"/>
      <c r="C95" s="21" t="s">
        <v>70</v>
      </c>
      <c r="D95" s="1" t="s">
        <v>6</v>
      </c>
      <c r="E95" s="105">
        <v>124</v>
      </c>
      <c r="F95" s="105">
        <v>174</v>
      </c>
      <c r="G95" s="105">
        <v>224</v>
      </c>
      <c r="H95" s="105">
        <v>274</v>
      </c>
      <c r="I95" s="105">
        <v>100000274</v>
      </c>
      <c r="J95" s="22">
        <v>0.36</v>
      </c>
      <c r="K95" s="22">
        <v>0.72</v>
      </c>
      <c r="L95" s="22">
        <v>0.96</v>
      </c>
      <c r="M95" s="22">
        <v>1.42</v>
      </c>
      <c r="N95" s="22">
        <v>1.6</v>
      </c>
      <c r="O95" s="22">
        <v>26.1</v>
      </c>
      <c r="P95" s="22">
        <v>0.5</v>
      </c>
      <c r="Q95" s="22">
        <v>0.5</v>
      </c>
      <c r="R95" s="22">
        <v>0.33</v>
      </c>
      <c r="S95" s="23">
        <v>0.62</v>
      </c>
      <c r="T95" s="24">
        <f t="shared" si="36"/>
        <v>4.4207999999999997E-2</v>
      </c>
      <c r="U95" s="24">
        <f t="shared" si="27"/>
        <v>8.8415999999999995E-2</v>
      </c>
      <c r="V95" s="24">
        <f t="shared" si="28"/>
        <v>0.11788800000000001</v>
      </c>
      <c r="W95" s="24">
        <f t="shared" si="29"/>
        <v>0.174376</v>
      </c>
      <c r="X95" s="24">
        <f t="shared" si="30"/>
        <v>0.19647999999999999</v>
      </c>
      <c r="Y95" s="24">
        <f t="shared" si="31"/>
        <v>3.2050800000000002</v>
      </c>
      <c r="Z95" s="24">
        <f t="shared" si="32"/>
        <v>6.1400000000000003E-2</v>
      </c>
      <c r="AA95" s="24">
        <f t="shared" si="33"/>
        <v>6.1400000000000003E-2</v>
      </c>
      <c r="AB95" s="24">
        <f t="shared" si="34"/>
        <v>4.0523999999999998E-2</v>
      </c>
      <c r="AC95" s="24">
        <f t="shared" si="35"/>
        <v>7.6135999999999995E-2</v>
      </c>
      <c r="AD95">
        <v>4.0000000000000001E-3</v>
      </c>
      <c r="AE95">
        <f t="shared" si="37"/>
        <v>1.2999999999999999E-2</v>
      </c>
      <c r="AF95">
        <v>5.0000000000000001E-3</v>
      </c>
    </row>
    <row r="96" spans="1:32" ht="39.9" customHeight="1" thickBot="1" x14ac:dyDescent="0.35">
      <c r="A96" s="313"/>
      <c r="B96" s="314"/>
      <c r="C96" s="21" t="s">
        <v>71</v>
      </c>
      <c r="D96" s="1" t="s">
        <v>7</v>
      </c>
      <c r="E96" s="105">
        <v>160</v>
      </c>
      <c r="F96" s="105">
        <v>224</v>
      </c>
      <c r="G96" s="105">
        <v>288</v>
      </c>
      <c r="H96" s="105">
        <v>352</v>
      </c>
      <c r="I96" s="105">
        <v>100000352</v>
      </c>
      <c r="J96" s="22">
        <v>0.36</v>
      </c>
      <c r="K96" s="22">
        <v>0.72</v>
      </c>
      <c r="L96" s="22">
        <v>0.96</v>
      </c>
      <c r="M96" s="22">
        <v>1.42</v>
      </c>
      <c r="N96" s="22">
        <v>1.6</v>
      </c>
      <c r="O96" s="22">
        <v>26.1</v>
      </c>
      <c r="P96" s="22">
        <v>0.5</v>
      </c>
      <c r="Q96" s="22">
        <v>0.5</v>
      </c>
      <c r="R96" s="22">
        <v>0.33</v>
      </c>
      <c r="S96" s="23">
        <v>0.62</v>
      </c>
      <c r="T96" s="24">
        <f t="shared" si="36"/>
        <v>4.4207999999999997E-2</v>
      </c>
      <c r="U96" s="24">
        <f t="shared" si="27"/>
        <v>8.8415999999999995E-2</v>
      </c>
      <c r="V96" s="24">
        <f t="shared" si="28"/>
        <v>0.11788800000000001</v>
      </c>
      <c r="W96" s="24">
        <f t="shared" si="29"/>
        <v>0.174376</v>
      </c>
      <c r="X96" s="24">
        <f t="shared" si="30"/>
        <v>0.19647999999999999</v>
      </c>
      <c r="Y96" s="24">
        <f t="shared" si="31"/>
        <v>3.2050800000000002</v>
      </c>
      <c r="Z96" s="24">
        <f t="shared" si="32"/>
        <v>6.1400000000000003E-2</v>
      </c>
      <c r="AA96" s="24">
        <f t="shared" si="33"/>
        <v>6.1400000000000003E-2</v>
      </c>
      <c r="AB96" s="24">
        <f t="shared" si="34"/>
        <v>4.0523999999999998E-2</v>
      </c>
      <c r="AC96" s="24">
        <f t="shared" si="35"/>
        <v>7.6135999999999995E-2</v>
      </c>
      <c r="AD96">
        <v>4.0000000000000001E-3</v>
      </c>
      <c r="AE96">
        <f t="shared" si="37"/>
        <v>1.2999999999999999E-2</v>
      </c>
      <c r="AF96">
        <v>5.0000000000000001E-3</v>
      </c>
    </row>
    <row r="97" spans="1:32" ht="39.9" customHeight="1" thickBot="1" x14ac:dyDescent="0.35">
      <c r="A97" s="313"/>
      <c r="B97" s="314"/>
      <c r="C97" s="21" t="s">
        <v>72</v>
      </c>
      <c r="D97" s="1" t="s">
        <v>8</v>
      </c>
      <c r="E97" s="105">
        <v>195</v>
      </c>
      <c r="F97" s="105">
        <v>273</v>
      </c>
      <c r="G97" s="105">
        <v>351</v>
      </c>
      <c r="H97" s="105">
        <v>429</v>
      </c>
      <c r="I97" s="105">
        <v>100000429</v>
      </c>
      <c r="J97" s="22">
        <v>0.36</v>
      </c>
      <c r="K97" s="22">
        <v>0.72</v>
      </c>
      <c r="L97" s="22">
        <v>0.96</v>
      </c>
      <c r="M97" s="22">
        <v>1.42</v>
      </c>
      <c r="N97" s="22">
        <v>1.6</v>
      </c>
      <c r="O97" s="22">
        <v>26.1</v>
      </c>
      <c r="P97" s="22">
        <v>0.5</v>
      </c>
      <c r="Q97" s="22">
        <v>0.5</v>
      </c>
      <c r="R97" s="22">
        <v>0.33</v>
      </c>
      <c r="S97" s="23">
        <v>0.62</v>
      </c>
      <c r="T97" s="24">
        <f t="shared" si="36"/>
        <v>4.4207999999999997E-2</v>
      </c>
      <c r="U97" s="24">
        <f t="shared" si="27"/>
        <v>8.8415999999999995E-2</v>
      </c>
      <c r="V97" s="24">
        <f t="shared" si="28"/>
        <v>0.11788800000000001</v>
      </c>
      <c r="W97" s="24">
        <f t="shared" si="29"/>
        <v>0.174376</v>
      </c>
      <c r="X97" s="24">
        <f t="shared" si="30"/>
        <v>0.19647999999999999</v>
      </c>
      <c r="Y97" s="24">
        <f t="shared" si="31"/>
        <v>3.2050800000000002</v>
      </c>
      <c r="Z97" s="24">
        <f t="shared" si="32"/>
        <v>6.1400000000000003E-2</v>
      </c>
      <c r="AA97" s="24">
        <f t="shared" si="33"/>
        <v>6.1400000000000003E-2</v>
      </c>
      <c r="AB97" s="24">
        <f t="shared" si="34"/>
        <v>4.0523999999999998E-2</v>
      </c>
      <c r="AC97" s="24">
        <f t="shared" si="35"/>
        <v>7.6135999999999995E-2</v>
      </c>
      <c r="AD97">
        <v>4.0000000000000001E-3</v>
      </c>
      <c r="AE97">
        <f t="shared" si="37"/>
        <v>1.2999999999999999E-2</v>
      </c>
      <c r="AF97">
        <v>5.0000000000000001E-3</v>
      </c>
    </row>
    <row r="98" spans="1:32" ht="39.9" customHeight="1" thickBot="1" x14ac:dyDescent="0.35">
      <c r="A98" s="313"/>
      <c r="B98" s="314"/>
      <c r="C98" s="21" t="s">
        <v>73</v>
      </c>
      <c r="D98" s="1" t="s">
        <v>9</v>
      </c>
      <c r="E98" s="105">
        <v>230</v>
      </c>
      <c r="F98" s="105">
        <v>322</v>
      </c>
      <c r="G98" s="105">
        <v>414</v>
      </c>
      <c r="H98" s="105">
        <v>506</v>
      </c>
      <c r="I98" s="105">
        <v>100000506</v>
      </c>
      <c r="J98" s="22">
        <v>0.36</v>
      </c>
      <c r="K98" s="22">
        <v>0.72</v>
      </c>
      <c r="L98" s="22">
        <v>0.96</v>
      </c>
      <c r="M98" s="22">
        <v>1.42</v>
      </c>
      <c r="N98" s="22">
        <v>1.6</v>
      </c>
      <c r="O98" s="22">
        <v>26.1</v>
      </c>
      <c r="P98" s="22">
        <v>0.5</v>
      </c>
      <c r="Q98" s="22">
        <v>0.5</v>
      </c>
      <c r="R98" s="22">
        <v>0.33</v>
      </c>
      <c r="S98" s="23">
        <v>0.62</v>
      </c>
      <c r="T98" s="24">
        <f t="shared" si="36"/>
        <v>4.4207999999999997E-2</v>
      </c>
      <c r="U98" s="24">
        <f t="shared" si="27"/>
        <v>8.8415999999999995E-2</v>
      </c>
      <c r="V98" s="24">
        <f t="shared" si="28"/>
        <v>0.11788800000000001</v>
      </c>
      <c r="W98" s="24">
        <f t="shared" si="29"/>
        <v>0.174376</v>
      </c>
      <c r="X98" s="24">
        <f t="shared" si="30"/>
        <v>0.19647999999999999</v>
      </c>
      <c r="Y98" s="24">
        <f t="shared" si="31"/>
        <v>3.2050800000000002</v>
      </c>
      <c r="Z98" s="24">
        <f t="shared" si="32"/>
        <v>6.1400000000000003E-2</v>
      </c>
      <c r="AA98" s="24">
        <f t="shared" si="33"/>
        <v>6.1400000000000003E-2</v>
      </c>
      <c r="AB98" s="24">
        <f t="shared" si="34"/>
        <v>4.0523999999999998E-2</v>
      </c>
      <c r="AC98" s="24">
        <f t="shared" si="35"/>
        <v>7.6135999999999995E-2</v>
      </c>
      <c r="AD98">
        <v>4.0000000000000001E-3</v>
      </c>
      <c r="AE98">
        <f t="shared" si="37"/>
        <v>1.2999999999999999E-2</v>
      </c>
      <c r="AF98">
        <v>5.0000000000000001E-3</v>
      </c>
    </row>
    <row r="99" spans="1:32" ht="39.9" customHeight="1" thickBot="1" x14ac:dyDescent="0.35">
      <c r="A99" s="313"/>
      <c r="B99" s="314"/>
      <c r="C99" s="21" t="s">
        <v>74</v>
      </c>
      <c r="D99" s="1" t="s">
        <v>10</v>
      </c>
      <c r="E99" s="105">
        <v>24</v>
      </c>
      <c r="F99" s="105">
        <v>55</v>
      </c>
      <c r="G99" s="105">
        <v>77</v>
      </c>
      <c r="H99" s="105">
        <v>99</v>
      </c>
      <c r="I99" s="105">
        <v>10000099</v>
      </c>
      <c r="J99" s="22">
        <v>0.36</v>
      </c>
      <c r="K99" s="22">
        <v>0.72</v>
      </c>
      <c r="L99" s="22">
        <v>0.96</v>
      </c>
      <c r="M99" s="22">
        <v>1.42</v>
      </c>
      <c r="N99" s="22">
        <v>1.6</v>
      </c>
      <c r="O99" s="22">
        <v>83.8</v>
      </c>
      <c r="P99" s="22">
        <f>0.5*2</f>
        <v>1</v>
      </c>
      <c r="Q99" s="22">
        <v>1</v>
      </c>
      <c r="R99" s="22">
        <v>0.33</v>
      </c>
      <c r="S99" s="23">
        <v>0.62</v>
      </c>
      <c r="T99" s="24">
        <f t="shared" si="36"/>
        <v>4.4207999999999997E-2</v>
      </c>
      <c r="U99" s="24">
        <f t="shared" si="27"/>
        <v>8.8415999999999995E-2</v>
      </c>
      <c r="V99" s="24">
        <f t="shared" si="28"/>
        <v>0.11788800000000001</v>
      </c>
      <c r="W99" s="24">
        <f t="shared" si="29"/>
        <v>0.174376</v>
      </c>
      <c r="X99" s="24">
        <f t="shared" si="30"/>
        <v>0.19647999999999999</v>
      </c>
      <c r="Y99" s="24">
        <f t="shared" si="31"/>
        <v>10.29064</v>
      </c>
      <c r="Z99" s="24">
        <f t="shared" si="32"/>
        <v>0.12280000000000001</v>
      </c>
      <c r="AA99" s="24">
        <f t="shared" si="33"/>
        <v>0.12280000000000001</v>
      </c>
      <c r="AB99" s="24">
        <f t="shared" si="34"/>
        <v>4.0523999999999998E-2</v>
      </c>
      <c r="AC99" s="24">
        <f t="shared" si="35"/>
        <v>7.6135999999999995E-2</v>
      </c>
      <c r="AD99">
        <v>4.0000000000000001E-3</v>
      </c>
      <c r="AE99">
        <f t="shared" si="37"/>
        <v>1.2999999999999999E-2</v>
      </c>
      <c r="AF99">
        <v>5.0000000000000001E-3</v>
      </c>
    </row>
    <row r="100" spans="1:32" ht="39.9" customHeight="1" thickBot="1" x14ac:dyDescent="0.35">
      <c r="A100" s="313"/>
      <c r="B100" s="314"/>
      <c r="C100" s="21" t="s">
        <v>75</v>
      </c>
      <c r="D100" s="1" t="s">
        <v>11</v>
      </c>
      <c r="E100" s="105">
        <v>124</v>
      </c>
      <c r="F100" s="105">
        <v>174</v>
      </c>
      <c r="G100" s="105">
        <v>224</v>
      </c>
      <c r="H100" s="105">
        <v>274</v>
      </c>
      <c r="I100" s="105">
        <v>100000274</v>
      </c>
      <c r="J100" s="22">
        <v>0.36</v>
      </c>
      <c r="K100" s="22">
        <v>0.72</v>
      </c>
      <c r="L100" s="22">
        <v>0.96</v>
      </c>
      <c r="M100" s="22">
        <v>1.42</v>
      </c>
      <c r="N100" s="22">
        <v>1.6</v>
      </c>
      <c r="O100" s="22">
        <v>26.1</v>
      </c>
      <c r="P100" s="22">
        <v>0.5</v>
      </c>
      <c r="Q100" s="22">
        <v>0.5</v>
      </c>
      <c r="R100" s="22">
        <v>0.33</v>
      </c>
      <c r="S100" s="23">
        <v>0.62</v>
      </c>
      <c r="T100" s="24">
        <f t="shared" si="36"/>
        <v>4.4207999999999997E-2</v>
      </c>
      <c r="U100" s="24">
        <f t="shared" si="27"/>
        <v>8.8415999999999995E-2</v>
      </c>
      <c r="V100" s="24">
        <f t="shared" si="28"/>
        <v>0.11788800000000001</v>
      </c>
      <c r="W100" s="24">
        <f t="shared" si="29"/>
        <v>0.174376</v>
      </c>
      <c r="X100" s="24">
        <f t="shared" si="30"/>
        <v>0.19647999999999999</v>
      </c>
      <c r="Y100" s="24">
        <f t="shared" si="31"/>
        <v>3.2050800000000002</v>
      </c>
      <c r="Z100" s="24">
        <f t="shared" si="32"/>
        <v>6.1400000000000003E-2</v>
      </c>
      <c r="AA100" s="24">
        <f t="shared" si="33"/>
        <v>6.1400000000000003E-2</v>
      </c>
      <c r="AB100" s="24">
        <f t="shared" si="34"/>
        <v>4.0523999999999998E-2</v>
      </c>
      <c r="AC100" s="24">
        <f t="shared" si="35"/>
        <v>7.6135999999999995E-2</v>
      </c>
      <c r="AD100">
        <v>4.0000000000000001E-3</v>
      </c>
      <c r="AE100">
        <f t="shared" si="37"/>
        <v>1.2999999999999999E-2</v>
      </c>
      <c r="AF100">
        <v>5.0000000000000001E-3</v>
      </c>
    </row>
    <row r="101" spans="1:32" ht="39.9" customHeight="1" thickBot="1" x14ac:dyDescent="0.35">
      <c r="A101" s="310" t="s">
        <v>76</v>
      </c>
      <c r="B101" s="315" t="s">
        <v>77</v>
      </c>
      <c r="C101" s="25" t="s">
        <v>78</v>
      </c>
      <c r="D101" s="2" t="s">
        <v>214</v>
      </c>
      <c r="E101" s="105">
        <v>0</v>
      </c>
      <c r="F101" s="105">
        <v>100</v>
      </c>
      <c r="G101" s="105">
        <v>200</v>
      </c>
      <c r="H101" s="105">
        <v>300</v>
      </c>
      <c r="I101" s="105">
        <v>100000300</v>
      </c>
      <c r="J101" s="26">
        <v>0</v>
      </c>
      <c r="K101" s="27">
        <v>0.85</v>
      </c>
      <c r="L101" s="27">
        <v>0.96</v>
      </c>
      <c r="M101" s="27">
        <v>1.42</v>
      </c>
      <c r="N101" s="27">
        <v>1.6</v>
      </c>
      <c r="O101" s="27">
        <v>41.9</v>
      </c>
      <c r="P101" s="27">
        <v>0.5</v>
      </c>
      <c r="Q101" s="27">
        <v>0.5</v>
      </c>
      <c r="R101" s="28">
        <v>0.33</v>
      </c>
      <c r="S101" s="29">
        <v>0.62</v>
      </c>
      <c r="T101" s="24"/>
      <c r="U101" s="24">
        <f t="shared" si="27"/>
        <v>0.10438</v>
      </c>
      <c r="V101" s="24">
        <f t="shared" si="28"/>
        <v>0.11788800000000001</v>
      </c>
      <c r="W101" s="24">
        <f t="shared" si="29"/>
        <v>0.174376</v>
      </c>
      <c r="X101" s="24">
        <f t="shared" si="30"/>
        <v>0.19647999999999999</v>
      </c>
      <c r="Y101" s="24">
        <f t="shared" si="31"/>
        <v>5.1453199999999999</v>
      </c>
      <c r="Z101" s="24">
        <f t="shared" si="32"/>
        <v>6.1400000000000003E-2</v>
      </c>
      <c r="AA101" s="24">
        <f t="shared" si="33"/>
        <v>6.1400000000000003E-2</v>
      </c>
      <c r="AB101" s="24">
        <f t="shared" si="34"/>
        <v>4.0523999999999998E-2</v>
      </c>
      <c r="AC101" s="24">
        <f t="shared" si="35"/>
        <v>7.6135999999999995E-2</v>
      </c>
      <c r="AD101">
        <v>4.0000000000000001E-3</v>
      </c>
      <c r="AE101">
        <f t="shared" si="37"/>
        <v>1.2999999999999999E-2</v>
      </c>
      <c r="AF101">
        <v>5.0000000000000001E-3</v>
      </c>
    </row>
    <row r="102" spans="1:32" ht="39.9" customHeight="1" thickBot="1" x14ac:dyDescent="0.35">
      <c r="A102" s="310"/>
      <c r="B102" s="315"/>
      <c r="C102" s="25" t="s">
        <v>79</v>
      </c>
      <c r="D102" s="2" t="s">
        <v>13</v>
      </c>
      <c r="E102" s="106">
        <v>0</v>
      </c>
      <c r="F102" s="107">
        <v>200</v>
      </c>
      <c r="G102" s="107">
        <v>400</v>
      </c>
      <c r="H102" s="107">
        <v>600</v>
      </c>
      <c r="I102" s="107">
        <v>100000600</v>
      </c>
      <c r="J102" s="30">
        <v>0</v>
      </c>
      <c r="K102" s="27">
        <v>0.85</v>
      </c>
      <c r="L102" s="27">
        <v>0.96</v>
      </c>
      <c r="M102" s="27">
        <v>1.42</v>
      </c>
      <c r="N102" s="27">
        <v>1.6</v>
      </c>
      <c r="O102" s="27">
        <v>41.9</v>
      </c>
      <c r="P102" s="27">
        <v>0.5</v>
      </c>
      <c r="Q102" s="27">
        <v>0.5</v>
      </c>
      <c r="R102" s="28">
        <v>0.33</v>
      </c>
      <c r="S102" s="29">
        <v>0.62</v>
      </c>
      <c r="T102" s="24"/>
      <c r="U102" s="24">
        <f t="shared" si="27"/>
        <v>0.10438</v>
      </c>
      <c r="V102" s="24">
        <f t="shared" si="28"/>
        <v>0.11788800000000001</v>
      </c>
      <c r="W102" s="24">
        <f t="shared" si="29"/>
        <v>0.174376</v>
      </c>
      <c r="X102" s="24">
        <f t="shared" si="30"/>
        <v>0.19647999999999999</v>
      </c>
      <c r="Y102" s="24">
        <f t="shared" si="31"/>
        <v>5.1453199999999999</v>
      </c>
      <c r="Z102" s="24">
        <f t="shared" si="32"/>
        <v>6.1400000000000003E-2</v>
      </c>
      <c r="AA102" s="24">
        <f t="shared" si="33"/>
        <v>6.1400000000000003E-2</v>
      </c>
      <c r="AB102" s="24">
        <f t="shared" si="34"/>
        <v>4.0523999999999998E-2</v>
      </c>
      <c r="AC102" s="24">
        <f t="shared" si="35"/>
        <v>7.6135999999999995E-2</v>
      </c>
      <c r="AD102">
        <v>4.0000000000000001E-3</v>
      </c>
      <c r="AE102">
        <f t="shared" si="37"/>
        <v>1.2999999999999999E-2</v>
      </c>
      <c r="AF102">
        <v>5.0000000000000001E-3</v>
      </c>
    </row>
    <row r="103" spans="1:32" ht="39.9" customHeight="1" thickBot="1" x14ac:dyDescent="0.35">
      <c r="A103" s="310"/>
      <c r="B103" s="315"/>
      <c r="C103" s="25" t="s">
        <v>80</v>
      </c>
      <c r="D103" s="2" t="s">
        <v>14</v>
      </c>
      <c r="E103" s="106">
        <v>0</v>
      </c>
      <c r="F103" s="107">
        <v>1000</v>
      </c>
      <c r="G103" s="107">
        <v>20000</v>
      </c>
      <c r="H103" s="107">
        <v>50000</v>
      </c>
      <c r="I103" s="107">
        <v>10000050000</v>
      </c>
      <c r="J103" s="30">
        <v>0</v>
      </c>
      <c r="K103" s="27">
        <v>1.42</v>
      </c>
      <c r="L103" s="27">
        <v>1.6</v>
      </c>
      <c r="M103" s="27">
        <v>1.7</v>
      </c>
      <c r="N103" s="27">
        <v>1.8</v>
      </c>
      <c r="O103" s="27">
        <f>41.9*2</f>
        <v>83.8</v>
      </c>
      <c r="P103" s="27">
        <f>0.5*2</f>
        <v>1</v>
      </c>
      <c r="Q103" s="27">
        <v>1</v>
      </c>
      <c r="R103" s="28">
        <v>0.33</v>
      </c>
      <c r="S103" s="29">
        <v>0.62</v>
      </c>
      <c r="T103" s="24"/>
      <c r="U103" s="24">
        <f t="shared" si="27"/>
        <v>0.174376</v>
      </c>
      <c r="V103" s="24">
        <f t="shared" si="28"/>
        <v>0.19647999999999999</v>
      </c>
      <c r="W103" s="24">
        <f t="shared" si="29"/>
        <v>0.20876</v>
      </c>
      <c r="X103" s="24">
        <f t="shared" si="30"/>
        <v>0.22103999999999999</v>
      </c>
      <c r="Y103" s="24">
        <f t="shared" si="31"/>
        <v>10.29064</v>
      </c>
      <c r="Z103" s="24">
        <f t="shared" si="32"/>
        <v>0.12280000000000001</v>
      </c>
      <c r="AA103" s="24">
        <f t="shared" si="33"/>
        <v>0.12280000000000001</v>
      </c>
      <c r="AB103" s="24">
        <f t="shared" si="34"/>
        <v>4.0523999999999998E-2</v>
      </c>
      <c r="AC103" s="24">
        <f t="shared" si="35"/>
        <v>7.6135999999999995E-2</v>
      </c>
      <c r="AD103">
        <v>4.0000000000000001E-3</v>
      </c>
      <c r="AE103">
        <f t="shared" si="37"/>
        <v>1.2999999999999999E-2</v>
      </c>
      <c r="AF103">
        <v>5.0000000000000001E-3</v>
      </c>
    </row>
    <row r="104" spans="1:32" ht="39.9" customHeight="1" thickBot="1" x14ac:dyDescent="0.35">
      <c r="A104" s="316" t="s">
        <v>81</v>
      </c>
      <c r="B104" s="317" t="s">
        <v>82</v>
      </c>
      <c r="C104" s="31" t="s">
        <v>83</v>
      </c>
      <c r="D104" s="3" t="s">
        <v>12</v>
      </c>
      <c r="E104" s="106">
        <v>0</v>
      </c>
      <c r="F104" s="108">
        <v>200</v>
      </c>
      <c r="G104" s="108">
        <v>250</v>
      </c>
      <c r="H104" s="108">
        <v>300</v>
      </c>
      <c r="I104" s="108">
        <v>100000300</v>
      </c>
      <c r="J104" s="32">
        <v>0</v>
      </c>
      <c r="K104" s="33">
        <v>0.85</v>
      </c>
      <c r="L104" s="33">
        <v>0.96</v>
      </c>
      <c r="M104" s="33">
        <v>1.42</v>
      </c>
      <c r="N104" s="33">
        <v>1.6</v>
      </c>
      <c r="O104" s="33">
        <v>41.9</v>
      </c>
      <c r="P104" s="33">
        <v>0.5</v>
      </c>
      <c r="Q104" s="33">
        <v>0.5</v>
      </c>
      <c r="R104" s="34">
        <v>0.33</v>
      </c>
      <c r="S104" s="35">
        <v>0.62</v>
      </c>
      <c r="T104" s="24"/>
      <c r="U104" s="24">
        <f t="shared" si="27"/>
        <v>0.10438</v>
      </c>
      <c r="V104" s="24">
        <f t="shared" si="28"/>
        <v>0.11788800000000001</v>
      </c>
      <c r="W104" s="24">
        <f t="shared" si="29"/>
        <v>0.174376</v>
      </c>
      <c r="X104" s="24">
        <f t="shared" si="30"/>
        <v>0.19647999999999999</v>
      </c>
      <c r="Y104" s="24">
        <f t="shared" si="31"/>
        <v>5.1453199999999999</v>
      </c>
      <c r="Z104" s="24">
        <f t="shared" si="32"/>
        <v>6.1400000000000003E-2</v>
      </c>
      <c r="AA104" s="24">
        <f t="shared" si="33"/>
        <v>6.1400000000000003E-2</v>
      </c>
      <c r="AB104" s="24">
        <f t="shared" si="34"/>
        <v>4.0523999999999998E-2</v>
      </c>
      <c r="AC104" s="24">
        <f t="shared" si="35"/>
        <v>7.6135999999999995E-2</v>
      </c>
      <c r="AD104">
        <v>4.0000000000000001E-3</v>
      </c>
      <c r="AE104">
        <f t="shared" si="37"/>
        <v>1.2999999999999999E-2</v>
      </c>
      <c r="AF104">
        <v>5.0000000000000001E-3</v>
      </c>
    </row>
    <row r="105" spans="1:32" ht="39.9" customHeight="1" thickBot="1" x14ac:dyDescent="0.35">
      <c r="A105" s="316"/>
      <c r="B105" s="317"/>
      <c r="C105" s="31" t="s">
        <v>84</v>
      </c>
      <c r="D105" s="3" t="s">
        <v>15</v>
      </c>
      <c r="E105" s="106">
        <v>0</v>
      </c>
      <c r="F105" s="108">
        <v>200</v>
      </c>
      <c r="G105" s="108">
        <v>400</v>
      </c>
      <c r="H105" s="108">
        <v>600</v>
      </c>
      <c r="I105" s="108">
        <v>100000600</v>
      </c>
      <c r="J105" s="32">
        <v>0</v>
      </c>
      <c r="K105" s="33">
        <v>0.85</v>
      </c>
      <c r="L105" s="33">
        <v>0.96</v>
      </c>
      <c r="M105" s="33">
        <v>1.42</v>
      </c>
      <c r="N105" s="33">
        <v>1.6</v>
      </c>
      <c r="O105" s="33">
        <v>41.9</v>
      </c>
      <c r="P105" s="33">
        <v>0.5</v>
      </c>
      <c r="Q105" s="33">
        <v>0.5</v>
      </c>
      <c r="R105" s="34">
        <v>0.33</v>
      </c>
      <c r="S105" s="35">
        <v>0.62</v>
      </c>
      <c r="T105" s="24"/>
      <c r="U105" s="24">
        <f t="shared" si="27"/>
        <v>0.10438</v>
      </c>
      <c r="V105" s="24">
        <f t="shared" si="28"/>
        <v>0.11788800000000001</v>
      </c>
      <c r="W105" s="24">
        <f t="shared" si="29"/>
        <v>0.174376</v>
      </c>
      <c r="X105" s="24">
        <f t="shared" si="30"/>
        <v>0.19647999999999999</v>
      </c>
      <c r="Y105" s="24">
        <f t="shared" si="31"/>
        <v>5.1453199999999999</v>
      </c>
      <c r="Z105" s="24">
        <f t="shared" si="32"/>
        <v>6.1400000000000003E-2</v>
      </c>
      <c r="AA105" s="24">
        <f t="shared" si="33"/>
        <v>6.1400000000000003E-2</v>
      </c>
      <c r="AB105" s="24">
        <f t="shared" si="34"/>
        <v>4.0523999999999998E-2</v>
      </c>
      <c r="AC105" s="24">
        <f t="shared" si="35"/>
        <v>7.6135999999999995E-2</v>
      </c>
      <c r="AD105">
        <v>4.0000000000000001E-3</v>
      </c>
      <c r="AE105">
        <f t="shared" si="37"/>
        <v>1.2999999999999999E-2</v>
      </c>
      <c r="AF105">
        <v>5.0000000000000001E-3</v>
      </c>
    </row>
    <row r="106" spans="1:32" ht="39.9" customHeight="1" thickBot="1" x14ac:dyDescent="0.35">
      <c r="A106" s="316"/>
      <c r="B106" s="317"/>
      <c r="C106" s="31" t="s">
        <v>85</v>
      </c>
      <c r="D106" s="3" t="s">
        <v>16</v>
      </c>
      <c r="E106" s="106">
        <v>0</v>
      </c>
      <c r="F106" s="108">
        <v>200</v>
      </c>
      <c r="G106" s="108">
        <v>400</v>
      </c>
      <c r="H106" s="108">
        <v>600</v>
      </c>
      <c r="I106" s="108">
        <v>100000600</v>
      </c>
      <c r="J106" s="32">
        <v>0</v>
      </c>
      <c r="K106" s="33">
        <v>0.85</v>
      </c>
      <c r="L106" s="33">
        <v>0.96</v>
      </c>
      <c r="M106" s="33">
        <v>1.42</v>
      </c>
      <c r="N106" s="33">
        <v>1.6</v>
      </c>
      <c r="O106" s="33">
        <v>41.9</v>
      </c>
      <c r="P106" s="33">
        <v>0.5</v>
      </c>
      <c r="Q106" s="33">
        <v>0.5</v>
      </c>
      <c r="R106" s="34">
        <v>0.33</v>
      </c>
      <c r="S106" s="35">
        <v>0.62</v>
      </c>
      <c r="T106" s="24"/>
      <c r="U106" s="24">
        <f t="shared" si="27"/>
        <v>0.10438</v>
      </c>
      <c r="V106" s="24">
        <f t="shared" si="28"/>
        <v>0.11788800000000001</v>
      </c>
      <c r="W106" s="24">
        <f t="shared" si="29"/>
        <v>0.174376</v>
      </c>
      <c r="X106" s="24">
        <f t="shared" si="30"/>
        <v>0.19647999999999999</v>
      </c>
      <c r="Y106" s="24">
        <f t="shared" si="31"/>
        <v>5.1453199999999999</v>
      </c>
      <c r="Z106" s="24">
        <f t="shared" si="32"/>
        <v>6.1400000000000003E-2</v>
      </c>
      <c r="AA106" s="24">
        <f t="shared" si="33"/>
        <v>6.1400000000000003E-2</v>
      </c>
      <c r="AB106" s="24">
        <f t="shared" si="34"/>
        <v>4.0523999999999998E-2</v>
      </c>
      <c r="AC106" s="24">
        <f t="shared" si="35"/>
        <v>7.6135999999999995E-2</v>
      </c>
      <c r="AD106">
        <v>4.0000000000000001E-3</v>
      </c>
      <c r="AE106">
        <f t="shared" si="37"/>
        <v>1.2999999999999999E-2</v>
      </c>
      <c r="AF106">
        <v>5.0000000000000001E-3</v>
      </c>
    </row>
    <row r="107" spans="1:32" ht="39.9" customHeight="1" thickBot="1" x14ac:dyDescent="0.35">
      <c r="A107" s="316"/>
      <c r="B107" s="317"/>
      <c r="C107" s="31" t="s">
        <v>86</v>
      </c>
      <c r="D107" s="3" t="s">
        <v>17</v>
      </c>
      <c r="E107" s="106">
        <v>0</v>
      </c>
      <c r="F107" s="108">
        <v>400</v>
      </c>
      <c r="G107" s="108">
        <v>600</v>
      </c>
      <c r="H107" s="108">
        <v>800</v>
      </c>
      <c r="I107" s="108">
        <v>100000800</v>
      </c>
      <c r="J107" s="32">
        <v>0</v>
      </c>
      <c r="K107" s="33">
        <v>0.85</v>
      </c>
      <c r="L107" s="33">
        <v>0.96</v>
      </c>
      <c r="M107" s="33">
        <v>1.42</v>
      </c>
      <c r="N107" s="33">
        <v>1.6</v>
      </c>
      <c r="O107" s="33">
        <v>41.9</v>
      </c>
      <c r="P107" s="33">
        <v>0.5</v>
      </c>
      <c r="Q107" s="33">
        <v>0.5</v>
      </c>
      <c r="R107" s="34">
        <v>0.33</v>
      </c>
      <c r="S107" s="35">
        <v>0.62</v>
      </c>
      <c r="T107" s="24"/>
      <c r="U107" s="24">
        <f t="shared" si="27"/>
        <v>0.10438</v>
      </c>
      <c r="V107" s="24">
        <f t="shared" si="28"/>
        <v>0.11788800000000001</v>
      </c>
      <c r="W107" s="24">
        <f t="shared" si="29"/>
        <v>0.174376</v>
      </c>
      <c r="X107" s="24">
        <f t="shared" si="30"/>
        <v>0.19647999999999999</v>
      </c>
      <c r="Y107" s="24">
        <f t="shared" si="31"/>
        <v>5.1453199999999999</v>
      </c>
      <c r="Z107" s="24">
        <f t="shared" si="32"/>
        <v>6.1400000000000003E-2</v>
      </c>
      <c r="AA107" s="24">
        <f t="shared" si="33"/>
        <v>6.1400000000000003E-2</v>
      </c>
      <c r="AB107" s="24">
        <f t="shared" si="34"/>
        <v>4.0523999999999998E-2</v>
      </c>
      <c r="AC107" s="24">
        <f t="shared" si="35"/>
        <v>7.6135999999999995E-2</v>
      </c>
      <c r="AD107">
        <v>4.0000000000000001E-3</v>
      </c>
      <c r="AE107">
        <f t="shared" si="37"/>
        <v>1.2999999999999999E-2</v>
      </c>
      <c r="AF107">
        <v>5.0000000000000001E-3</v>
      </c>
    </row>
    <row r="108" spans="1:32" ht="39.9" customHeight="1" thickBot="1" x14ac:dyDescent="0.35">
      <c r="A108" s="316"/>
      <c r="B108" s="317"/>
      <c r="C108" s="31" t="s">
        <v>87</v>
      </c>
      <c r="D108" s="3" t="s">
        <v>18</v>
      </c>
      <c r="E108" s="106">
        <v>0</v>
      </c>
      <c r="F108" s="108">
        <v>800</v>
      </c>
      <c r="G108" s="108">
        <v>1200</v>
      </c>
      <c r="H108" s="108">
        <v>1600</v>
      </c>
      <c r="I108" s="108">
        <v>1000001600</v>
      </c>
      <c r="J108" s="32">
        <v>0</v>
      </c>
      <c r="K108" s="33">
        <v>0.85</v>
      </c>
      <c r="L108" s="33">
        <v>0.96</v>
      </c>
      <c r="M108" s="33">
        <v>1.42</v>
      </c>
      <c r="N108" s="33">
        <v>1.6</v>
      </c>
      <c r="O108" s="33">
        <f>41.9*2</f>
        <v>83.8</v>
      </c>
      <c r="P108" s="33">
        <v>1</v>
      </c>
      <c r="Q108" s="33">
        <v>1</v>
      </c>
      <c r="R108" s="34">
        <v>0.33</v>
      </c>
      <c r="S108" s="35">
        <v>0.62</v>
      </c>
      <c r="T108" s="24"/>
      <c r="U108" s="24">
        <f t="shared" si="27"/>
        <v>0.10438</v>
      </c>
      <c r="V108" s="24">
        <f t="shared" si="28"/>
        <v>0.11788800000000001</v>
      </c>
      <c r="W108" s="24">
        <f t="shared" si="29"/>
        <v>0.174376</v>
      </c>
      <c r="X108" s="24">
        <f t="shared" si="30"/>
        <v>0.19647999999999999</v>
      </c>
      <c r="Y108" s="24">
        <f t="shared" si="31"/>
        <v>10.29064</v>
      </c>
      <c r="Z108" s="24">
        <f t="shared" si="32"/>
        <v>0.12280000000000001</v>
      </c>
      <c r="AA108" s="24">
        <f t="shared" si="33"/>
        <v>0.12280000000000001</v>
      </c>
      <c r="AB108" s="24">
        <f t="shared" si="34"/>
        <v>4.0523999999999998E-2</v>
      </c>
      <c r="AC108" s="24">
        <f t="shared" si="35"/>
        <v>7.6135999999999995E-2</v>
      </c>
      <c r="AD108">
        <v>4.0000000000000001E-3</v>
      </c>
      <c r="AE108">
        <f t="shared" si="37"/>
        <v>1.2999999999999999E-2</v>
      </c>
      <c r="AF108">
        <v>5.0000000000000001E-3</v>
      </c>
    </row>
    <row r="109" spans="1:32" ht="39.9" customHeight="1" thickBot="1" x14ac:dyDescent="0.35">
      <c r="A109" s="316"/>
      <c r="B109" s="317"/>
      <c r="C109" s="31" t="s">
        <v>88</v>
      </c>
      <c r="D109" s="3" t="s">
        <v>19</v>
      </c>
      <c r="E109" s="106">
        <v>0</v>
      </c>
      <c r="F109" s="108">
        <v>200</v>
      </c>
      <c r="G109" s="108">
        <v>400</v>
      </c>
      <c r="H109" s="108">
        <v>800</v>
      </c>
      <c r="I109" s="108">
        <v>100000800</v>
      </c>
      <c r="J109" s="32">
        <v>0</v>
      </c>
      <c r="K109" s="33">
        <v>0.85</v>
      </c>
      <c r="L109" s="33">
        <v>0.96</v>
      </c>
      <c r="M109" s="33">
        <v>1.42</v>
      </c>
      <c r="N109" s="33">
        <v>1.6</v>
      </c>
      <c r="O109" s="33">
        <v>41.9</v>
      </c>
      <c r="P109" s="33">
        <v>0.5</v>
      </c>
      <c r="Q109" s="33">
        <v>0.5</v>
      </c>
      <c r="R109" s="34">
        <v>0.33</v>
      </c>
      <c r="S109" s="35">
        <v>0.62</v>
      </c>
      <c r="T109" s="24"/>
      <c r="U109" s="24">
        <f t="shared" si="27"/>
        <v>0.10438</v>
      </c>
      <c r="V109" s="24">
        <f t="shared" si="28"/>
        <v>0.11788800000000001</v>
      </c>
      <c r="W109" s="24">
        <f t="shared" si="29"/>
        <v>0.174376</v>
      </c>
      <c r="X109" s="24">
        <f t="shared" si="30"/>
        <v>0.19647999999999999</v>
      </c>
      <c r="Y109" s="24">
        <f t="shared" si="31"/>
        <v>5.1453199999999999</v>
      </c>
      <c r="Z109" s="24">
        <f t="shared" si="32"/>
        <v>6.1400000000000003E-2</v>
      </c>
      <c r="AA109" s="24">
        <f t="shared" si="33"/>
        <v>6.1400000000000003E-2</v>
      </c>
      <c r="AB109" s="24">
        <f t="shared" si="34"/>
        <v>4.0523999999999998E-2</v>
      </c>
      <c r="AC109" s="24">
        <f t="shared" si="35"/>
        <v>7.6135999999999995E-2</v>
      </c>
      <c r="AD109">
        <v>4.0000000000000001E-3</v>
      </c>
      <c r="AE109">
        <f t="shared" si="37"/>
        <v>1.2999999999999999E-2</v>
      </c>
      <c r="AF109">
        <v>5.0000000000000001E-3</v>
      </c>
    </row>
    <row r="110" spans="1:32" ht="39.9" customHeight="1" thickBot="1" x14ac:dyDescent="0.35">
      <c r="A110" s="316"/>
      <c r="B110" s="317"/>
      <c r="C110" s="31" t="s">
        <v>89</v>
      </c>
      <c r="D110" s="3" t="s">
        <v>20</v>
      </c>
      <c r="E110" s="106">
        <v>0</v>
      </c>
      <c r="F110" s="108">
        <v>200</v>
      </c>
      <c r="G110" s="108">
        <v>400</v>
      </c>
      <c r="H110" s="108">
        <v>800</v>
      </c>
      <c r="I110" s="108">
        <v>100000800</v>
      </c>
      <c r="J110" s="32">
        <v>0</v>
      </c>
      <c r="K110" s="33">
        <v>0.96</v>
      </c>
      <c r="L110" s="33">
        <v>1.42</v>
      </c>
      <c r="M110" s="33">
        <v>1.6</v>
      </c>
      <c r="N110" s="33">
        <v>1.7</v>
      </c>
      <c r="O110" s="33">
        <v>41.9</v>
      </c>
      <c r="P110" s="33">
        <v>0.5</v>
      </c>
      <c r="Q110" s="33">
        <v>0.5</v>
      </c>
      <c r="R110" s="34">
        <v>0.33</v>
      </c>
      <c r="S110" s="35">
        <v>0.62</v>
      </c>
      <c r="T110" s="24"/>
      <c r="U110" s="24">
        <f t="shared" si="27"/>
        <v>0.11788800000000001</v>
      </c>
      <c r="V110" s="24">
        <f t="shared" si="28"/>
        <v>0.174376</v>
      </c>
      <c r="W110" s="24">
        <f t="shared" si="29"/>
        <v>0.19647999999999999</v>
      </c>
      <c r="X110" s="24">
        <f t="shared" si="30"/>
        <v>0.20876</v>
      </c>
      <c r="Y110" s="24">
        <f t="shared" si="31"/>
        <v>5.1453199999999999</v>
      </c>
      <c r="Z110" s="24">
        <f t="shared" si="32"/>
        <v>6.1400000000000003E-2</v>
      </c>
      <c r="AA110" s="24">
        <f t="shared" si="33"/>
        <v>6.1400000000000003E-2</v>
      </c>
      <c r="AB110" s="24">
        <f t="shared" si="34"/>
        <v>4.0523999999999998E-2</v>
      </c>
      <c r="AC110" s="24">
        <f t="shared" si="35"/>
        <v>7.6135999999999995E-2</v>
      </c>
      <c r="AD110">
        <v>4.0000000000000001E-3</v>
      </c>
      <c r="AE110">
        <f t="shared" si="37"/>
        <v>1.2999999999999999E-2</v>
      </c>
      <c r="AF110">
        <v>5.0000000000000001E-3</v>
      </c>
    </row>
    <row r="111" spans="1:32" ht="39.9" customHeight="1" thickBot="1" x14ac:dyDescent="0.35">
      <c r="A111" s="316"/>
      <c r="B111" s="317"/>
      <c r="C111" s="31" t="s">
        <v>90</v>
      </c>
      <c r="D111" s="3" t="s">
        <v>21</v>
      </c>
      <c r="E111" s="106">
        <v>0</v>
      </c>
      <c r="F111" s="108">
        <v>200</v>
      </c>
      <c r="G111" s="108">
        <v>400</v>
      </c>
      <c r="H111" s="108">
        <v>800</v>
      </c>
      <c r="I111" s="108">
        <v>100000800</v>
      </c>
      <c r="J111" s="32">
        <v>0</v>
      </c>
      <c r="K111" s="33">
        <v>0.96</v>
      </c>
      <c r="L111" s="33">
        <v>1.42</v>
      </c>
      <c r="M111" s="33">
        <v>1.6</v>
      </c>
      <c r="N111" s="33">
        <v>1.7</v>
      </c>
      <c r="O111" s="33">
        <f>41.9*2</f>
        <v>83.8</v>
      </c>
      <c r="P111" s="33">
        <v>1</v>
      </c>
      <c r="Q111" s="33">
        <v>1</v>
      </c>
      <c r="R111" s="34">
        <v>0.33</v>
      </c>
      <c r="S111" s="35">
        <v>0.62</v>
      </c>
      <c r="T111" s="24"/>
      <c r="U111" s="24">
        <f t="shared" si="27"/>
        <v>0.11788800000000001</v>
      </c>
      <c r="V111" s="24">
        <f t="shared" si="28"/>
        <v>0.174376</v>
      </c>
      <c r="W111" s="24">
        <f t="shared" si="29"/>
        <v>0.19647999999999999</v>
      </c>
      <c r="X111" s="24">
        <f t="shared" si="30"/>
        <v>0.20876</v>
      </c>
      <c r="Y111" s="24">
        <f t="shared" si="31"/>
        <v>10.29064</v>
      </c>
      <c r="Z111" s="24">
        <f t="shared" si="32"/>
        <v>0.12280000000000001</v>
      </c>
      <c r="AA111" s="24">
        <f t="shared" si="33"/>
        <v>0.12280000000000001</v>
      </c>
      <c r="AB111" s="24">
        <f t="shared" si="34"/>
        <v>4.0523999999999998E-2</v>
      </c>
      <c r="AC111" s="24">
        <f t="shared" si="35"/>
        <v>7.6135999999999995E-2</v>
      </c>
      <c r="AD111">
        <v>4.0000000000000001E-3</v>
      </c>
      <c r="AE111">
        <f t="shared" si="37"/>
        <v>1.2999999999999999E-2</v>
      </c>
      <c r="AF111">
        <v>5.0000000000000001E-3</v>
      </c>
    </row>
    <row r="112" spans="1:32" ht="39.9" customHeight="1" thickBot="1" x14ac:dyDescent="0.35">
      <c r="A112" s="316"/>
      <c r="B112" s="317"/>
      <c r="C112" s="31" t="s">
        <v>91</v>
      </c>
      <c r="D112" s="3" t="s">
        <v>22</v>
      </c>
      <c r="E112" s="106">
        <v>0</v>
      </c>
      <c r="F112" s="108">
        <v>200</v>
      </c>
      <c r="G112" s="108">
        <v>300</v>
      </c>
      <c r="H112" s="108">
        <v>400</v>
      </c>
      <c r="I112" s="108">
        <v>100000400</v>
      </c>
      <c r="J112" s="32">
        <v>0</v>
      </c>
      <c r="K112" s="33">
        <v>0.85</v>
      </c>
      <c r="L112" s="33">
        <v>0.96</v>
      </c>
      <c r="M112" s="33">
        <v>1.42</v>
      </c>
      <c r="N112" s="33">
        <v>1.6</v>
      </c>
      <c r="O112" s="33">
        <v>41.9</v>
      </c>
      <c r="P112" s="33">
        <v>0.5</v>
      </c>
      <c r="Q112" s="33">
        <v>0.5</v>
      </c>
      <c r="R112" s="34">
        <v>0.33</v>
      </c>
      <c r="S112" s="35">
        <v>0.62</v>
      </c>
      <c r="T112" s="24"/>
      <c r="U112" s="24">
        <f t="shared" si="27"/>
        <v>0.10438</v>
      </c>
      <c r="V112" s="24">
        <f t="shared" si="28"/>
        <v>0.11788800000000001</v>
      </c>
      <c r="W112" s="24">
        <f t="shared" si="29"/>
        <v>0.174376</v>
      </c>
      <c r="X112" s="24">
        <f t="shared" si="30"/>
        <v>0.19647999999999999</v>
      </c>
      <c r="Y112" s="24">
        <f t="shared" si="31"/>
        <v>5.1453199999999999</v>
      </c>
      <c r="Z112" s="24">
        <f t="shared" si="32"/>
        <v>6.1400000000000003E-2</v>
      </c>
      <c r="AA112" s="24">
        <f t="shared" si="33"/>
        <v>6.1400000000000003E-2</v>
      </c>
      <c r="AB112" s="24">
        <f t="shared" si="34"/>
        <v>4.0523999999999998E-2</v>
      </c>
      <c r="AC112" s="24">
        <f t="shared" si="35"/>
        <v>7.6135999999999995E-2</v>
      </c>
      <c r="AD112">
        <v>4.0000000000000001E-3</v>
      </c>
      <c r="AE112">
        <f t="shared" si="37"/>
        <v>1.2999999999999999E-2</v>
      </c>
      <c r="AF112">
        <v>5.0000000000000001E-3</v>
      </c>
    </row>
    <row r="113" spans="1:32" ht="39.9" customHeight="1" thickBot="1" x14ac:dyDescent="0.35">
      <c r="A113" s="316"/>
      <c r="B113" s="317"/>
      <c r="C113" s="31" t="s">
        <v>92</v>
      </c>
      <c r="D113" s="3" t="s">
        <v>23</v>
      </c>
      <c r="E113" s="106">
        <v>0</v>
      </c>
      <c r="F113" s="108">
        <v>500</v>
      </c>
      <c r="G113" s="108">
        <v>750</v>
      </c>
      <c r="H113" s="108">
        <v>1000</v>
      </c>
      <c r="I113" s="108">
        <v>1000001000</v>
      </c>
      <c r="J113" s="32">
        <v>0</v>
      </c>
      <c r="K113" s="33">
        <v>0.96</v>
      </c>
      <c r="L113" s="33">
        <v>1.42</v>
      </c>
      <c r="M113" s="33">
        <v>1.6</v>
      </c>
      <c r="N113" s="33">
        <v>1.7</v>
      </c>
      <c r="O113" s="33">
        <f>41.9*2</f>
        <v>83.8</v>
      </c>
      <c r="P113" s="33">
        <v>1</v>
      </c>
      <c r="Q113" s="33">
        <v>1</v>
      </c>
      <c r="R113" s="34">
        <v>0.33</v>
      </c>
      <c r="S113" s="35">
        <v>0.62</v>
      </c>
      <c r="T113" s="24"/>
      <c r="U113" s="24">
        <f t="shared" si="27"/>
        <v>0.11788800000000001</v>
      </c>
      <c r="V113" s="24">
        <f t="shared" si="28"/>
        <v>0.174376</v>
      </c>
      <c r="W113" s="24">
        <f t="shared" si="29"/>
        <v>0.19647999999999999</v>
      </c>
      <c r="X113" s="24">
        <f t="shared" si="30"/>
        <v>0.20876</v>
      </c>
      <c r="Y113" s="24">
        <f t="shared" si="31"/>
        <v>10.29064</v>
      </c>
      <c r="Z113" s="24">
        <f t="shared" si="32"/>
        <v>0.12280000000000001</v>
      </c>
      <c r="AA113" s="24">
        <f t="shared" si="33"/>
        <v>0.12280000000000001</v>
      </c>
      <c r="AB113" s="24">
        <f t="shared" si="34"/>
        <v>4.0523999999999998E-2</v>
      </c>
      <c r="AC113" s="24">
        <f t="shared" si="35"/>
        <v>7.6135999999999995E-2</v>
      </c>
      <c r="AD113">
        <v>4.0000000000000001E-3</v>
      </c>
      <c r="AE113">
        <f t="shared" si="37"/>
        <v>1.2999999999999999E-2</v>
      </c>
      <c r="AF113">
        <v>5.0000000000000001E-3</v>
      </c>
    </row>
    <row r="114" spans="1:32" ht="39.9" customHeight="1" thickBot="1" x14ac:dyDescent="0.35">
      <c r="A114" s="318" t="s">
        <v>93</v>
      </c>
      <c r="B114" s="319" t="s">
        <v>94</v>
      </c>
      <c r="C114" s="36" t="s">
        <v>95</v>
      </c>
      <c r="D114" s="4" t="s">
        <v>24</v>
      </c>
      <c r="E114" s="106">
        <v>0</v>
      </c>
      <c r="F114" s="108">
        <v>100</v>
      </c>
      <c r="G114" s="108">
        <v>200</v>
      </c>
      <c r="H114" s="108">
        <v>300</v>
      </c>
      <c r="I114" s="108">
        <v>100000300</v>
      </c>
      <c r="J114" s="37">
        <v>0</v>
      </c>
      <c r="K114" s="38">
        <v>0.85</v>
      </c>
      <c r="L114" s="38">
        <v>0.96</v>
      </c>
      <c r="M114" s="38">
        <v>1.42</v>
      </c>
      <c r="N114" s="38">
        <v>1.6</v>
      </c>
      <c r="O114" s="38">
        <v>26.1</v>
      </c>
      <c r="P114" s="38">
        <v>0.5</v>
      </c>
      <c r="Q114" s="38">
        <v>0.5</v>
      </c>
      <c r="R114" s="39">
        <v>0.33</v>
      </c>
      <c r="S114" s="40">
        <v>0.62</v>
      </c>
      <c r="T114" s="24"/>
      <c r="U114" s="24">
        <f t="shared" si="27"/>
        <v>0.10438</v>
      </c>
      <c r="V114" s="24">
        <f t="shared" si="28"/>
        <v>0.11788800000000001</v>
      </c>
      <c r="W114" s="24">
        <f t="shared" si="29"/>
        <v>0.174376</v>
      </c>
      <c r="X114" s="24">
        <f t="shared" si="30"/>
        <v>0.19647999999999999</v>
      </c>
      <c r="Y114" s="24">
        <f t="shared" si="31"/>
        <v>3.2050800000000002</v>
      </c>
      <c r="Z114" s="24">
        <f t="shared" si="32"/>
        <v>6.1400000000000003E-2</v>
      </c>
      <c r="AA114" s="24">
        <f t="shared" si="33"/>
        <v>6.1400000000000003E-2</v>
      </c>
      <c r="AB114" s="24">
        <f t="shared" si="34"/>
        <v>4.0523999999999998E-2</v>
      </c>
      <c r="AC114" s="24">
        <f t="shared" si="35"/>
        <v>7.6135999999999995E-2</v>
      </c>
      <c r="AD114">
        <v>4.0000000000000001E-3</v>
      </c>
      <c r="AE114">
        <f t="shared" si="37"/>
        <v>1.2999999999999999E-2</v>
      </c>
      <c r="AF114">
        <v>5.0000000000000001E-3</v>
      </c>
    </row>
    <row r="115" spans="1:32" ht="39.9" customHeight="1" thickBot="1" x14ac:dyDescent="0.35">
      <c r="A115" s="318"/>
      <c r="B115" s="319"/>
      <c r="C115" s="36" t="s">
        <v>96</v>
      </c>
      <c r="D115" s="4" t="s">
        <v>25</v>
      </c>
      <c r="E115" s="106">
        <v>0</v>
      </c>
      <c r="F115" s="105">
        <v>800</v>
      </c>
      <c r="G115" s="105">
        <v>100000800</v>
      </c>
      <c r="H115" s="105">
        <v>100000800</v>
      </c>
      <c r="I115" s="105">
        <v>100000800</v>
      </c>
      <c r="J115" s="37">
        <v>0</v>
      </c>
      <c r="K115" s="38">
        <v>0.36</v>
      </c>
      <c r="L115" s="38">
        <v>0.72</v>
      </c>
      <c r="M115" s="38">
        <v>0</v>
      </c>
      <c r="N115" s="41">
        <v>0</v>
      </c>
      <c r="O115" s="38">
        <v>26.1</v>
      </c>
      <c r="P115" s="38">
        <v>0.5</v>
      </c>
      <c r="Q115" s="38">
        <v>0.5</v>
      </c>
      <c r="R115" s="39">
        <v>0.33</v>
      </c>
      <c r="S115" s="40">
        <v>0.62</v>
      </c>
      <c r="T115" s="24"/>
      <c r="U115" s="24">
        <f t="shared" si="27"/>
        <v>4.4207999999999997E-2</v>
      </c>
      <c r="V115" s="24">
        <f t="shared" si="28"/>
        <v>8.8415999999999995E-2</v>
      </c>
      <c r="W115" s="24"/>
      <c r="X115" s="24"/>
      <c r="Y115" s="24">
        <f t="shared" si="31"/>
        <v>3.2050800000000002</v>
      </c>
      <c r="Z115" s="24">
        <f t="shared" si="32"/>
        <v>6.1400000000000003E-2</v>
      </c>
      <c r="AA115" s="24">
        <f t="shared" si="33"/>
        <v>6.1400000000000003E-2</v>
      </c>
      <c r="AB115" s="24">
        <f t="shared" si="34"/>
        <v>4.0523999999999998E-2</v>
      </c>
      <c r="AC115" s="24">
        <f t="shared" si="35"/>
        <v>7.6135999999999995E-2</v>
      </c>
      <c r="AD115">
        <v>4.0000000000000001E-3</v>
      </c>
      <c r="AE115">
        <f t="shared" si="37"/>
        <v>1.2999999999999999E-2</v>
      </c>
      <c r="AF115">
        <v>5.0000000000000001E-3</v>
      </c>
    </row>
    <row r="116" spans="1:32" ht="39.9" customHeight="1" thickBot="1" x14ac:dyDescent="0.35">
      <c r="A116" s="318"/>
      <c r="B116" s="319"/>
      <c r="C116" s="36" t="s">
        <v>97</v>
      </c>
      <c r="D116" s="4" t="s">
        <v>26</v>
      </c>
      <c r="E116" s="106">
        <v>0</v>
      </c>
      <c r="F116" s="105">
        <v>24</v>
      </c>
      <c r="G116" s="105">
        <v>55</v>
      </c>
      <c r="H116" s="105">
        <v>77</v>
      </c>
      <c r="I116" s="105">
        <v>10000077</v>
      </c>
      <c r="J116" s="37">
        <v>0</v>
      </c>
      <c r="K116" s="38">
        <v>0.36</v>
      </c>
      <c r="L116" s="38">
        <v>0.72</v>
      </c>
      <c r="M116" s="38">
        <v>0.96</v>
      </c>
      <c r="N116" s="38">
        <v>1.42</v>
      </c>
      <c r="O116" s="38">
        <v>26.1</v>
      </c>
      <c r="P116" s="38">
        <v>0.5</v>
      </c>
      <c r="Q116" s="38">
        <v>0.5</v>
      </c>
      <c r="R116" s="39">
        <v>0.33</v>
      </c>
      <c r="S116" s="40">
        <v>0.62</v>
      </c>
      <c r="T116" s="24"/>
      <c r="U116" s="24">
        <f t="shared" si="27"/>
        <v>4.4207999999999997E-2</v>
      </c>
      <c r="V116" s="24">
        <f t="shared" si="28"/>
        <v>8.8415999999999995E-2</v>
      </c>
      <c r="W116" s="24">
        <f t="shared" ref="W116" si="38">+M116*$V$2</f>
        <v>0.11788800000000001</v>
      </c>
      <c r="X116" s="24">
        <f t="shared" ref="X116" si="39">+N116*$V$2</f>
        <v>0.174376</v>
      </c>
      <c r="Y116" s="24">
        <f t="shared" si="31"/>
        <v>3.2050800000000002</v>
      </c>
      <c r="Z116" s="24">
        <f t="shared" si="32"/>
        <v>6.1400000000000003E-2</v>
      </c>
      <c r="AA116" s="24">
        <f t="shared" si="33"/>
        <v>6.1400000000000003E-2</v>
      </c>
      <c r="AB116" s="24">
        <f t="shared" si="34"/>
        <v>4.0523999999999998E-2</v>
      </c>
      <c r="AC116" s="24">
        <f t="shared" si="35"/>
        <v>7.6135999999999995E-2</v>
      </c>
      <c r="AD116">
        <v>4.0000000000000001E-3</v>
      </c>
      <c r="AE116">
        <f t="shared" si="37"/>
        <v>1.2999999999999999E-2</v>
      </c>
      <c r="AF116">
        <v>5.0000000000000001E-3</v>
      </c>
    </row>
    <row r="117" spans="1:32" ht="39.9" customHeight="1" thickBot="1" x14ac:dyDescent="0.35">
      <c r="A117" s="318"/>
      <c r="B117" s="319"/>
      <c r="C117" s="36" t="s">
        <v>98</v>
      </c>
      <c r="D117" s="4" t="s">
        <v>27</v>
      </c>
      <c r="E117" s="106">
        <v>0</v>
      </c>
      <c r="F117" s="105">
        <v>5000</v>
      </c>
      <c r="G117" s="105">
        <v>1000005000</v>
      </c>
      <c r="H117" s="105">
        <v>1000005000</v>
      </c>
      <c r="I117" s="105">
        <v>1000005000</v>
      </c>
      <c r="J117" s="37">
        <v>0</v>
      </c>
      <c r="K117" s="38">
        <v>0.36</v>
      </c>
      <c r="L117" s="38">
        <v>0.72</v>
      </c>
      <c r="M117" s="38">
        <v>0</v>
      </c>
      <c r="N117" s="41">
        <v>0</v>
      </c>
      <c r="O117" s="38">
        <v>26.1</v>
      </c>
      <c r="P117" s="38">
        <v>0.5</v>
      </c>
      <c r="Q117" s="38">
        <v>0.5</v>
      </c>
      <c r="R117" s="39">
        <v>0.33</v>
      </c>
      <c r="S117" s="40">
        <v>0.62</v>
      </c>
      <c r="T117" s="24"/>
      <c r="U117" s="24">
        <f t="shared" si="27"/>
        <v>4.4207999999999997E-2</v>
      </c>
      <c r="V117" s="24">
        <f t="shared" si="28"/>
        <v>8.8415999999999995E-2</v>
      </c>
      <c r="W117" s="24"/>
      <c r="X117" s="24"/>
      <c r="Y117" s="24">
        <f t="shared" si="31"/>
        <v>3.2050800000000002</v>
      </c>
      <c r="Z117" s="24">
        <f t="shared" si="32"/>
        <v>6.1400000000000003E-2</v>
      </c>
      <c r="AA117" s="24">
        <f t="shared" si="33"/>
        <v>6.1400000000000003E-2</v>
      </c>
      <c r="AB117" s="24">
        <f t="shared" si="34"/>
        <v>4.0523999999999998E-2</v>
      </c>
      <c r="AC117" s="24">
        <f t="shared" si="35"/>
        <v>7.6135999999999995E-2</v>
      </c>
      <c r="AD117">
        <v>4.0000000000000001E-3</v>
      </c>
      <c r="AE117">
        <f t="shared" si="37"/>
        <v>1.2999999999999999E-2</v>
      </c>
      <c r="AF117">
        <v>5.0000000000000001E-3</v>
      </c>
    </row>
    <row r="118" spans="1:32" ht="39.9" customHeight="1" thickBot="1" x14ac:dyDescent="0.35">
      <c r="A118" s="318"/>
      <c r="B118" s="319"/>
      <c r="C118" s="36" t="s">
        <v>99</v>
      </c>
      <c r="D118" s="4" t="s">
        <v>28</v>
      </c>
      <c r="E118" s="106">
        <v>0</v>
      </c>
      <c r="F118" s="105">
        <v>100</v>
      </c>
      <c r="G118" s="105">
        <v>8000</v>
      </c>
      <c r="H118" s="108">
        <v>1000008000</v>
      </c>
      <c r="I118" s="108">
        <v>1000008000</v>
      </c>
      <c r="J118" s="37">
        <v>0</v>
      </c>
      <c r="K118" s="38">
        <v>0.1</v>
      </c>
      <c r="L118" s="38">
        <v>0.36</v>
      </c>
      <c r="M118" s="38">
        <v>0.72</v>
      </c>
      <c r="N118" s="41">
        <v>0</v>
      </c>
      <c r="O118" s="38">
        <v>26.1</v>
      </c>
      <c r="P118" s="38">
        <v>0.5</v>
      </c>
      <c r="Q118" s="38">
        <v>0.5</v>
      </c>
      <c r="R118" s="39">
        <v>0.33</v>
      </c>
      <c r="S118" s="40">
        <v>0.62</v>
      </c>
      <c r="T118" s="24"/>
      <c r="U118" s="24">
        <f t="shared" si="27"/>
        <v>1.2279999999999999E-2</v>
      </c>
      <c r="V118" s="24">
        <f t="shared" si="28"/>
        <v>4.4207999999999997E-2</v>
      </c>
      <c r="W118" s="24">
        <f t="shared" ref="W118:W125" si="40">+M118*$V$2</f>
        <v>8.8415999999999995E-2</v>
      </c>
      <c r="X118" s="24"/>
      <c r="Y118" s="24">
        <f t="shared" si="31"/>
        <v>3.2050800000000002</v>
      </c>
      <c r="Z118" s="24">
        <f t="shared" si="32"/>
        <v>6.1400000000000003E-2</v>
      </c>
      <c r="AA118" s="24">
        <f t="shared" si="33"/>
        <v>6.1400000000000003E-2</v>
      </c>
      <c r="AB118" s="24">
        <f t="shared" si="34"/>
        <v>4.0523999999999998E-2</v>
      </c>
      <c r="AC118" s="24">
        <f t="shared" si="35"/>
        <v>7.6135999999999995E-2</v>
      </c>
      <c r="AD118">
        <v>4.0000000000000001E-3</v>
      </c>
      <c r="AE118">
        <f t="shared" si="37"/>
        <v>1.2999999999999999E-2</v>
      </c>
      <c r="AF118">
        <v>5.0000000000000001E-3</v>
      </c>
    </row>
    <row r="119" spans="1:32" ht="39.9" customHeight="1" thickBot="1" x14ac:dyDescent="0.35">
      <c r="A119" s="318"/>
      <c r="B119" s="319"/>
      <c r="C119" s="36" t="s">
        <v>100</v>
      </c>
      <c r="D119" s="4" t="s">
        <v>29</v>
      </c>
      <c r="E119" s="106">
        <v>0</v>
      </c>
      <c r="F119" s="105">
        <v>100</v>
      </c>
      <c r="G119" s="105">
        <v>5000</v>
      </c>
      <c r="H119" s="108">
        <v>1000005000</v>
      </c>
      <c r="I119" s="108">
        <v>1000005000</v>
      </c>
      <c r="J119" s="37">
        <v>0</v>
      </c>
      <c r="K119" s="38">
        <v>0.1</v>
      </c>
      <c r="L119" s="38">
        <v>0.36</v>
      </c>
      <c r="M119" s="38">
        <v>0.72</v>
      </c>
      <c r="N119" s="41">
        <v>0</v>
      </c>
      <c r="O119" s="38">
        <v>26.1</v>
      </c>
      <c r="P119" s="38">
        <v>0.5</v>
      </c>
      <c r="Q119" s="38">
        <v>0.5</v>
      </c>
      <c r="R119" s="39">
        <v>0.33</v>
      </c>
      <c r="S119" s="40">
        <v>0.62</v>
      </c>
      <c r="T119" s="24"/>
      <c r="U119" s="24">
        <f t="shared" si="27"/>
        <v>1.2279999999999999E-2</v>
      </c>
      <c r="V119" s="24">
        <f t="shared" si="28"/>
        <v>4.4207999999999997E-2</v>
      </c>
      <c r="W119" s="24">
        <f t="shared" si="40"/>
        <v>8.8415999999999995E-2</v>
      </c>
      <c r="X119" s="24"/>
      <c r="Y119" s="24">
        <f t="shared" si="31"/>
        <v>3.2050800000000002</v>
      </c>
      <c r="Z119" s="24">
        <f t="shared" si="32"/>
        <v>6.1400000000000003E-2</v>
      </c>
      <c r="AA119" s="24">
        <f t="shared" si="33"/>
        <v>6.1400000000000003E-2</v>
      </c>
      <c r="AB119" s="24">
        <f t="shared" si="34"/>
        <v>4.0523999999999998E-2</v>
      </c>
      <c r="AC119" s="24">
        <f t="shared" si="35"/>
        <v>7.6135999999999995E-2</v>
      </c>
      <c r="AD119">
        <v>4.0000000000000001E-3</v>
      </c>
      <c r="AE119">
        <f t="shared" si="37"/>
        <v>1.2999999999999999E-2</v>
      </c>
      <c r="AF119">
        <v>5.0000000000000001E-3</v>
      </c>
    </row>
    <row r="120" spans="1:32" ht="39.9" customHeight="1" thickBot="1" x14ac:dyDescent="0.35">
      <c r="A120" s="320" t="s">
        <v>101</v>
      </c>
      <c r="B120" s="321" t="s">
        <v>102</v>
      </c>
      <c r="C120" s="42" t="s">
        <v>103</v>
      </c>
      <c r="D120" s="5" t="s">
        <v>30</v>
      </c>
      <c r="E120" s="106">
        <v>0</v>
      </c>
      <c r="F120" s="108">
        <v>80000</v>
      </c>
      <c r="G120" s="108">
        <v>150000</v>
      </c>
      <c r="H120" s="108">
        <v>300000</v>
      </c>
      <c r="I120" s="108">
        <v>100000300000</v>
      </c>
      <c r="J120" s="43">
        <v>0</v>
      </c>
      <c r="K120" s="44">
        <v>0.85</v>
      </c>
      <c r="L120" s="44">
        <v>0.96</v>
      </c>
      <c r="M120" s="44">
        <v>1.42</v>
      </c>
      <c r="N120" s="44">
        <v>1.6</v>
      </c>
      <c r="O120" s="44">
        <f>26.1*2</f>
        <v>52.2</v>
      </c>
      <c r="P120" s="44">
        <v>1</v>
      </c>
      <c r="Q120" s="44">
        <v>1</v>
      </c>
      <c r="R120" s="45">
        <v>0.16</v>
      </c>
      <c r="S120" s="46">
        <v>0.31</v>
      </c>
      <c r="T120" s="24"/>
      <c r="U120" s="24">
        <f t="shared" si="27"/>
        <v>0.10438</v>
      </c>
      <c r="V120" s="24">
        <f t="shared" si="28"/>
        <v>0.11788800000000001</v>
      </c>
      <c r="W120" s="24">
        <f t="shared" si="40"/>
        <v>0.174376</v>
      </c>
      <c r="X120" s="24">
        <f t="shared" ref="X120:X125" si="41">+N120*$V$2</f>
        <v>0.19647999999999999</v>
      </c>
      <c r="Y120" s="24">
        <f t="shared" si="31"/>
        <v>6.4101600000000003</v>
      </c>
      <c r="Z120" s="24">
        <f t="shared" si="32"/>
        <v>0.12280000000000001</v>
      </c>
      <c r="AA120" s="24">
        <f t="shared" si="33"/>
        <v>0.12280000000000001</v>
      </c>
      <c r="AB120" s="24">
        <f t="shared" si="34"/>
        <v>1.9647999999999999E-2</v>
      </c>
      <c r="AC120" s="24">
        <f t="shared" si="35"/>
        <v>3.8067999999999998E-2</v>
      </c>
      <c r="AD120">
        <v>4.0000000000000001E-3</v>
      </c>
      <c r="AE120">
        <f t="shared" si="37"/>
        <v>1.2999999999999999E-2</v>
      </c>
      <c r="AF120">
        <v>5.0000000000000001E-3</v>
      </c>
    </row>
    <row r="121" spans="1:32" ht="39.9" customHeight="1" thickBot="1" x14ac:dyDescent="0.35">
      <c r="A121" s="320"/>
      <c r="B121" s="321"/>
      <c r="C121" s="42" t="s">
        <v>104</v>
      </c>
      <c r="D121" s="5" t="s">
        <v>31</v>
      </c>
      <c r="E121" s="106">
        <v>0</v>
      </c>
      <c r="F121" s="109">
        <v>40000</v>
      </c>
      <c r="G121" s="109">
        <v>50000</v>
      </c>
      <c r="H121" s="109">
        <v>60000</v>
      </c>
      <c r="I121" s="109" t="s">
        <v>131</v>
      </c>
      <c r="J121" s="43">
        <v>0</v>
      </c>
      <c r="K121" s="44">
        <v>0.1</v>
      </c>
      <c r="L121" s="44">
        <v>0.36</v>
      </c>
      <c r="M121" s="44">
        <v>0.85</v>
      </c>
      <c r="N121" s="44">
        <v>0.96</v>
      </c>
      <c r="O121" s="44">
        <v>26.1</v>
      </c>
      <c r="P121" s="44">
        <v>0.5</v>
      </c>
      <c r="Q121" s="44">
        <v>0.5</v>
      </c>
      <c r="R121" s="45">
        <v>0.16</v>
      </c>
      <c r="S121" s="46">
        <v>0.31</v>
      </c>
      <c r="T121" s="24"/>
      <c r="U121" s="24">
        <f t="shared" si="27"/>
        <v>1.2279999999999999E-2</v>
      </c>
      <c r="V121" s="24">
        <f t="shared" si="28"/>
        <v>4.4207999999999997E-2</v>
      </c>
      <c r="W121" s="24">
        <f t="shared" si="40"/>
        <v>0.10438</v>
      </c>
      <c r="X121" s="24">
        <f t="shared" si="41"/>
        <v>0.11788800000000001</v>
      </c>
      <c r="Y121" s="24">
        <f t="shared" si="31"/>
        <v>3.2050800000000002</v>
      </c>
      <c r="Z121" s="24">
        <f t="shared" si="32"/>
        <v>6.1400000000000003E-2</v>
      </c>
      <c r="AA121" s="24">
        <f t="shared" si="33"/>
        <v>6.1400000000000003E-2</v>
      </c>
      <c r="AB121" s="24">
        <f t="shared" si="34"/>
        <v>1.9647999999999999E-2</v>
      </c>
      <c r="AC121" s="24">
        <f t="shared" si="35"/>
        <v>3.8067999999999998E-2</v>
      </c>
      <c r="AD121">
        <v>4.0000000000000001E-3</v>
      </c>
      <c r="AE121">
        <f t="shared" si="37"/>
        <v>1.2999999999999999E-2</v>
      </c>
      <c r="AF121">
        <v>5.0000000000000001E-3</v>
      </c>
    </row>
    <row r="122" spans="1:32" ht="39.9" customHeight="1" thickBot="1" x14ac:dyDescent="0.35">
      <c r="A122" s="320"/>
      <c r="B122" s="321"/>
      <c r="C122" s="47" t="s">
        <v>105</v>
      </c>
      <c r="D122" s="6" t="s">
        <v>32</v>
      </c>
      <c r="E122" s="106">
        <v>0</v>
      </c>
      <c r="F122" s="108">
        <v>200</v>
      </c>
      <c r="G122" s="108">
        <v>400</v>
      </c>
      <c r="H122" s="108">
        <v>800</v>
      </c>
      <c r="I122" s="108">
        <v>100000800</v>
      </c>
      <c r="J122" s="43">
        <v>0</v>
      </c>
      <c r="K122" s="44">
        <v>0.85</v>
      </c>
      <c r="L122" s="44">
        <v>0.96</v>
      </c>
      <c r="M122" s="44">
        <v>1.42</v>
      </c>
      <c r="N122" s="44">
        <v>1.6</v>
      </c>
      <c r="O122" s="44">
        <v>26.1</v>
      </c>
      <c r="P122" s="44">
        <v>0.5</v>
      </c>
      <c r="Q122" s="44">
        <v>0.5</v>
      </c>
      <c r="R122" s="45">
        <v>0.33</v>
      </c>
      <c r="S122" s="46">
        <v>0.62</v>
      </c>
      <c r="T122" s="24"/>
      <c r="U122" s="24">
        <f t="shared" si="27"/>
        <v>0.10438</v>
      </c>
      <c r="V122" s="24">
        <f t="shared" si="28"/>
        <v>0.11788800000000001</v>
      </c>
      <c r="W122" s="24">
        <f t="shared" si="40"/>
        <v>0.174376</v>
      </c>
      <c r="X122" s="24">
        <f t="shared" si="41"/>
        <v>0.19647999999999999</v>
      </c>
      <c r="Y122" s="24">
        <f t="shared" si="31"/>
        <v>3.2050800000000002</v>
      </c>
      <c r="Z122" s="24">
        <f t="shared" si="32"/>
        <v>6.1400000000000003E-2</v>
      </c>
      <c r="AA122" s="24">
        <f t="shared" si="33"/>
        <v>6.1400000000000003E-2</v>
      </c>
      <c r="AB122" s="24">
        <f t="shared" si="34"/>
        <v>4.0523999999999998E-2</v>
      </c>
      <c r="AC122" s="24">
        <f t="shared" si="35"/>
        <v>7.6135999999999995E-2</v>
      </c>
      <c r="AD122">
        <v>4.0000000000000001E-3</v>
      </c>
      <c r="AE122">
        <f t="shared" si="37"/>
        <v>1.2999999999999999E-2</v>
      </c>
      <c r="AF122">
        <v>5.0000000000000001E-3</v>
      </c>
    </row>
    <row r="123" spans="1:32" ht="39.9" customHeight="1" thickBot="1" x14ac:dyDescent="0.35">
      <c r="A123" s="320"/>
      <c r="B123" s="321"/>
      <c r="C123" s="47" t="s">
        <v>106</v>
      </c>
      <c r="D123" s="6" t="s">
        <v>33</v>
      </c>
      <c r="E123" s="106">
        <v>0</v>
      </c>
      <c r="F123" s="109">
        <v>1000</v>
      </c>
      <c r="G123" s="109">
        <v>20000</v>
      </c>
      <c r="H123" s="109">
        <v>50000</v>
      </c>
      <c r="I123" s="109">
        <v>10000050000</v>
      </c>
      <c r="J123" s="43">
        <v>0</v>
      </c>
      <c r="K123" s="44">
        <v>1.42</v>
      </c>
      <c r="L123" s="44">
        <v>1.6</v>
      </c>
      <c r="M123" s="44">
        <v>1.7</v>
      </c>
      <c r="N123" s="44">
        <v>1.8</v>
      </c>
      <c r="O123" s="44">
        <f>26.1*2</f>
        <v>52.2</v>
      </c>
      <c r="P123" s="44">
        <v>1</v>
      </c>
      <c r="Q123" s="44">
        <v>1</v>
      </c>
      <c r="R123" s="45">
        <v>0.33</v>
      </c>
      <c r="S123" s="46">
        <v>0.62</v>
      </c>
      <c r="T123" s="24"/>
      <c r="U123" s="24">
        <f t="shared" si="27"/>
        <v>0.174376</v>
      </c>
      <c r="V123" s="24">
        <f t="shared" si="28"/>
        <v>0.19647999999999999</v>
      </c>
      <c r="W123" s="24">
        <f t="shared" si="40"/>
        <v>0.20876</v>
      </c>
      <c r="X123" s="24">
        <f t="shared" si="41"/>
        <v>0.22103999999999999</v>
      </c>
      <c r="Y123" s="24">
        <f t="shared" si="31"/>
        <v>6.4101600000000003</v>
      </c>
      <c r="Z123" s="24">
        <f t="shared" si="32"/>
        <v>0.12280000000000001</v>
      </c>
      <c r="AA123" s="24">
        <f t="shared" si="33"/>
        <v>0.12280000000000001</v>
      </c>
      <c r="AB123" s="24">
        <f t="shared" si="34"/>
        <v>4.0523999999999998E-2</v>
      </c>
      <c r="AC123" s="24">
        <f t="shared" si="35"/>
        <v>7.6135999999999995E-2</v>
      </c>
      <c r="AD123">
        <v>4.0000000000000001E-3</v>
      </c>
      <c r="AE123">
        <f t="shared" si="37"/>
        <v>1.2999999999999999E-2</v>
      </c>
      <c r="AF123">
        <v>5.0000000000000001E-3</v>
      </c>
    </row>
    <row r="124" spans="1:32" ht="39.9" customHeight="1" thickBot="1" x14ac:dyDescent="0.35">
      <c r="A124" s="320"/>
      <c r="B124" s="321"/>
      <c r="C124" s="47" t="s">
        <v>107</v>
      </c>
      <c r="D124" s="6" t="s">
        <v>34</v>
      </c>
      <c r="E124" s="110">
        <v>0</v>
      </c>
      <c r="F124" s="109">
        <v>6000</v>
      </c>
      <c r="G124" s="109">
        <v>10000</v>
      </c>
      <c r="H124" s="109">
        <v>50000</v>
      </c>
      <c r="I124" s="109">
        <v>10000050000</v>
      </c>
      <c r="J124" s="43">
        <v>0</v>
      </c>
      <c r="K124" s="44">
        <v>0.1</v>
      </c>
      <c r="L124" s="44">
        <v>0.36</v>
      </c>
      <c r="M124" s="44">
        <v>0.85</v>
      </c>
      <c r="N124" s="44">
        <v>0.96</v>
      </c>
      <c r="O124" s="44">
        <v>26.1</v>
      </c>
      <c r="P124" s="44">
        <v>0.5</v>
      </c>
      <c r="Q124" s="44">
        <v>0.5</v>
      </c>
      <c r="R124" s="45">
        <v>0.01</v>
      </c>
      <c r="S124" s="46">
        <v>0.01</v>
      </c>
      <c r="T124" s="24"/>
      <c r="U124" s="24">
        <f t="shared" si="27"/>
        <v>1.2279999999999999E-2</v>
      </c>
      <c r="V124" s="24">
        <f t="shared" si="28"/>
        <v>4.4207999999999997E-2</v>
      </c>
      <c r="W124" s="24">
        <f t="shared" si="40"/>
        <v>0.10438</v>
      </c>
      <c r="X124" s="24">
        <f t="shared" si="41"/>
        <v>0.11788800000000001</v>
      </c>
      <c r="Y124" s="24">
        <f t="shared" si="31"/>
        <v>3.2050800000000002</v>
      </c>
      <c r="Z124" s="24">
        <f t="shared" si="32"/>
        <v>6.1400000000000003E-2</v>
      </c>
      <c r="AA124" s="24">
        <f t="shared" si="33"/>
        <v>6.1400000000000003E-2</v>
      </c>
      <c r="AB124" s="24">
        <f t="shared" si="34"/>
        <v>1.2279999999999999E-3</v>
      </c>
      <c r="AC124" s="24">
        <f t="shared" si="35"/>
        <v>1.2279999999999999E-3</v>
      </c>
      <c r="AD124">
        <v>4.0000000000000001E-3</v>
      </c>
      <c r="AE124">
        <f t="shared" si="37"/>
        <v>1.2999999999999999E-2</v>
      </c>
      <c r="AF124">
        <v>5.0000000000000001E-3</v>
      </c>
    </row>
    <row r="125" spans="1:32" ht="39.9" customHeight="1" thickBot="1" x14ac:dyDescent="0.35">
      <c r="A125" s="320"/>
      <c r="B125" s="321"/>
      <c r="C125" s="47" t="s">
        <v>108</v>
      </c>
      <c r="D125" s="6" t="s">
        <v>35</v>
      </c>
      <c r="E125" s="106">
        <v>0</v>
      </c>
      <c r="F125" s="109">
        <v>100</v>
      </c>
      <c r="G125" s="109">
        <v>200</v>
      </c>
      <c r="H125" s="109">
        <v>400</v>
      </c>
      <c r="I125" s="109">
        <v>100000400</v>
      </c>
      <c r="J125" s="43">
        <v>0</v>
      </c>
      <c r="K125" s="44">
        <v>0.85</v>
      </c>
      <c r="L125" s="44">
        <v>0.96</v>
      </c>
      <c r="M125" s="44">
        <v>1.42</v>
      </c>
      <c r="N125" s="44">
        <v>1.6</v>
      </c>
      <c r="O125" s="44">
        <v>26.1</v>
      </c>
      <c r="P125" s="44">
        <v>0.5</v>
      </c>
      <c r="Q125" s="44">
        <v>0.5</v>
      </c>
      <c r="R125" s="45">
        <v>0.16</v>
      </c>
      <c r="S125" s="46">
        <v>0.31</v>
      </c>
      <c r="T125" s="24"/>
      <c r="U125" s="24">
        <f t="shared" si="27"/>
        <v>0.10438</v>
      </c>
      <c r="V125" s="24">
        <f t="shared" si="28"/>
        <v>0.11788800000000001</v>
      </c>
      <c r="W125" s="24">
        <f t="shared" si="40"/>
        <v>0.174376</v>
      </c>
      <c r="X125" s="24">
        <f t="shared" si="41"/>
        <v>0.19647999999999999</v>
      </c>
      <c r="Y125" s="24">
        <f t="shared" si="31"/>
        <v>3.2050800000000002</v>
      </c>
      <c r="Z125" s="24">
        <f t="shared" si="32"/>
        <v>6.1400000000000003E-2</v>
      </c>
      <c r="AA125" s="24">
        <f t="shared" si="33"/>
        <v>6.1400000000000003E-2</v>
      </c>
      <c r="AB125" s="24">
        <f t="shared" si="34"/>
        <v>1.9647999999999999E-2</v>
      </c>
      <c r="AC125" s="24">
        <f t="shared" si="35"/>
        <v>3.8067999999999998E-2</v>
      </c>
      <c r="AD125">
        <v>4.0000000000000001E-3</v>
      </c>
      <c r="AE125">
        <f t="shared" si="37"/>
        <v>1.2999999999999999E-2</v>
      </c>
      <c r="AF125">
        <v>5.0000000000000001E-3</v>
      </c>
    </row>
    <row r="126" spans="1:32" ht="39.9" customHeight="1" thickBot="1" x14ac:dyDescent="0.35">
      <c r="A126" s="320"/>
      <c r="B126" s="321"/>
      <c r="C126" s="47" t="s">
        <v>109</v>
      </c>
      <c r="D126" s="6" t="s">
        <v>36</v>
      </c>
      <c r="E126" s="105">
        <v>0</v>
      </c>
      <c r="F126" s="108">
        <v>0</v>
      </c>
      <c r="G126" s="108">
        <v>0</v>
      </c>
      <c r="H126" s="108">
        <v>0</v>
      </c>
      <c r="I126" s="108">
        <v>0</v>
      </c>
      <c r="J126" s="43">
        <v>0</v>
      </c>
      <c r="K126" s="44">
        <v>0.85</v>
      </c>
      <c r="L126" s="48">
        <v>0</v>
      </c>
      <c r="M126" s="48">
        <v>0</v>
      </c>
      <c r="N126" s="48">
        <v>0</v>
      </c>
      <c r="O126" s="48">
        <v>41.9</v>
      </c>
      <c r="P126" s="48">
        <v>0</v>
      </c>
      <c r="Q126" s="48">
        <v>0</v>
      </c>
      <c r="R126" s="45">
        <v>0</v>
      </c>
      <c r="S126" s="46">
        <v>0</v>
      </c>
      <c r="T126" s="24"/>
      <c r="U126" s="24">
        <f t="shared" si="27"/>
        <v>0.10438</v>
      </c>
      <c r="V126" s="24"/>
      <c r="W126" s="24"/>
      <c r="X126" s="24"/>
      <c r="Y126" s="24">
        <f t="shared" si="31"/>
        <v>5.1453199999999999</v>
      </c>
      <c r="Z126" s="24"/>
      <c r="AA126" s="24"/>
      <c r="AB126" s="24"/>
      <c r="AC126" s="24"/>
      <c r="AD126">
        <v>4.0000000000000001E-3</v>
      </c>
      <c r="AE126">
        <f t="shared" si="37"/>
        <v>1.2999999999999999E-2</v>
      </c>
      <c r="AF126">
        <v>5.0000000000000001E-3</v>
      </c>
    </row>
    <row r="127" spans="1:32" ht="39.9" customHeight="1" thickBot="1" x14ac:dyDescent="0.35">
      <c r="A127" s="308" t="s">
        <v>110</v>
      </c>
      <c r="B127" s="309" t="s">
        <v>111</v>
      </c>
      <c r="C127" s="49" t="s">
        <v>112</v>
      </c>
      <c r="D127" s="7" t="s">
        <v>37</v>
      </c>
      <c r="E127" s="106">
        <v>0</v>
      </c>
      <c r="F127" s="108">
        <v>1000</v>
      </c>
      <c r="G127" s="108">
        <v>10000</v>
      </c>
      <c r="H127" s="108">
        <v>50000</v>
      </c>
      <c r="I127" s="108">
        <v>10000050000</v>
      </c>
      <c r="J127" s="50">
        <v>0</v>
      </c>
      <c r="K127" s="51">
        <v>0.1</v>
      </c>
      <c r="L127" s="51">
        <v>0.36</v>
      </c>
      <c r="M127" s="51">
        <v>0.85</v>
      </c>
      <c r="N127" s="51">
        <v>0.96</v>
      </c>
      <c r="O127" s="51">
        <v>26.1</v>
      </c>
      <c r="P127" s="51">
        <v>0.5</v>
      </c>
      <c r="Q127" s="51">
        <v>0.5</v>
      </c>
      <c r="R127" s="52">
        <v>0.16</v>
      </c>
      <c r="S127" s="53">
        <v>0.31</v>
      </c>
      <c r="T127" s="24"/>
      <c r="U127" s="24">
        <f t="shared" si="27"/>
        <v>1.2279999999999999E-2</v>
      </c>
      <c r="V127" s="24">
        <f t="shared" ref="V127:V136" si="42">+L127*$V$2</f>
        <v>4.4207999999999997E-2</v>
      </c>
      <c r="W127" s="24">
        <f t="shared" ref="W127:W136" si="43">+M127*$V$2</f>
        <v>0.10438</v>
      </c>
      <c r="X127" s="24">
        <f t="shared" ref="X127:X133" si="44">+N127*$V$2</f>
        <v>0.11788800000000001</v>
      </c>
      <c r="Y127" s="24">
        <f t="shared" si="31"/>
        <v>3.2050800000000002</v>
      </c>
      <c r="Z127" s="24">
        <f t="shared" ref="Z127:Z133" si="45">+P127*$V$2</f>
        <v>6.1400000000000003E-2</v>
      </c>
      <c r="AA127" s="24">
        <f t="shared" ref="AA127:AA133" si="46">+Q127*$V$2</f>
        <v>6.1400000000000003E-2</v>
      </c>
      <c r="AB127" s="24">
        <f t="shared" ref="AB127:AB136" si="47">+R127*$V$2</f>
        <v>1.9647999999999999E-2</v>
      </c>
      <c r="AC127" s="24">
        <f t="shared" ref="AC127:AC136" si="48">+S127*$V$2</f>
        <v>3.8067999999999998E-2</v>
      </c>
      <c r="AD127">
        <v>4.0000000000000001E-3</v>
      </c>
      <c r="AE127">
        <f t="shared" si="37"/>
        <v>1.2999999999999999E-2</v>
      </c>
      <c r="AF127">
        <v>5.0000000000000001E-3</v>
      </c>
    </row>
    <row r="128" spans="1:32" ht="39.9" customHeight="1" thickBot="1" x14ac:dyDescent="0.35">
      <c r="A128" s="308"/>
      <c r="B128" s="309"/>
      <c r="C128" s="49" t="s">
        <v>113</v>
      </c>
      <c r="D128" s="7" t="s">
        <v>38</v>
      </c>
      <c r="E128" s="106">
        <v>0</v>
      </c>
      <c r="F128" s="108">
        <v>100</v>
      </c>
      <c r="G128" s="108">
        <v>1000</v>
      </c>
      <c r="H128" s="108">
        <v>5000</v>
      </c>
      <c r="I128" s="108">
        <v>1000005000</v>
      </c>
      <c r="J128" s="50">
        <v>0</v>
      </c>
      <c r="K128" s="51">
        <v>0.1</v>
      </c>
      <c r="L128" s="51">
        <v>0.36</v>
      </c>
      <c r="M128" s="51">
        <v>0.85</v>
      </c>
      <c r="N128" s="51">
        <v>0.96</v>
      </c>
      <c r="O128" s="51">
        <v>26.1</v>
      </c>
      <c r="P128" s="51">
        <v>0.5</v>
      </c>
      <c r="Q128" s="51">
        <v>0.5</v>
      </c>
      <c r="R128" s="52">
        <v>0.16</v>
      </c>
      <c r="S128" s="53">
        <v>0.31</v>
      </c>
      <c r="T128" s="24"/>
      <c r="U128" s="24">
        <f t="shared" si="27"/>
        <v>1.2279999999999999E-2</v>
      </c>
      <c r="V128" s="24">
        <f t="shared" si="42"/>
        <v>4.4207999999999997E-2</v>
      </c>
      <c r="W128" s="24">
        <f t="shared" si="43"/>
        <v>0.10438</v>
      </c>
      <c r="X128" s="24">
        <f t="shared" si="44"/>
        <v>0.11788800000000001</v>
      </c>
      <c r="Y128" s="24">
        <f t="shared" si="31"/>
        <v>3.2050800000000002</v>
      </c>
      <c r="Z128" s="24">
        <f t="shared" si="45"/>
        <v>6.1400000000000003E-2</v>
      </c>
      <c r="AA128" s="24">
        <f t="shared" si="46"/>
        <v>6.1400000000000003E-2</v>
      </c>
      <c r="AB128" s="24">
        <f t="shared" si="47"/>
        <v>1.9647999999999999E-2</v>
      </c>
      <c r="AC128" s="24">
        <f t="shared" si="48"/>
        <v>3.8067999999999998E-2</v>
      </c>
      <c r="AD128">
        <v>4.0000000000000001E-3</v>
      </c>
      <c r="AE128">
        <f t="shared" si="37"/>
        <v>1.2999999999999999E-2</v>
      </c>
      <c r="AF128">
        <v>5.0000000000000001E-3</v>
      </c>
    </row>
    <row r="129" spans="1:32" ht="39.9" customHeight="1" thickBot="1" x14ac:dyDescent="0.35">
      <c r="A129" s="308"/>
      <c r="B129" s="309"/>
      <c r="C129" s="49" t="s">
        <v>114</v>
      </c>
      <c r="D129" s="7" t="s">
        <v>39</v>
      </c>
      <c r="E129" s="106">
        <v>0</v>
      </c>
      <c r="F129" s="108">
        <v>80000</v>
      </c>
      <c r="G129" s="108">
        <v>100000</v>
      </c>
      <c r="H129" s="108">
        <v>120000</v>
      </c>
      <c r="I129" s="108">
        <v>100000120000</v>
      </c>
      <c r="J129" s="50">
        <v>0</v>
      </c>
      <c r="K129" s="51">
        <v>0.01</v>
      </c>
      <c r="L129" s="51">
        <v>0.1</v>
      </c>
      <c r="M129" s="51">
        <v>0.36</v>
      </c>
      <c r="N129" s="51">
        <v>0.85</v>
      </c>
      <c r="O129" s="51">
        <f>26.1*2</f>
        <v>52.2</v>
      </c>
      <c r="P129" s="51">
        <v>1</v>
      </c>
      <c r="Q129" s="51">
        <v>1</v>
      </c>
      <c r="R129" s="52">
        <v>0.01</v>
      </c>
      <c r="S129" s="53">
        <v>0.01</v>
      </c>
      <c r="T129" s="24"/>
      <c r="U129" s="24">
        <f t="shared" si="27"/>
        <v>1.2279999999999999E-3</v>
      </c>
      <c r="V129" s="24">
        <f t="shared" si="42"/>
        <v>1.2279999999999999E-2</v>
      </c>
      <c r="W129" s="24">
        <f t="shared" si="43"/>
        <v>4.4207999999999997E-2</v>
      </c>
      <c r="X129" s="24">
        <f t="shared" si="44"/>
        <v>0.10438</v>
      </c>
      <c r="Y129" s="24">
        <f t="shared" si="31"/>
        <v>6.4101600000000003</v>
      </c>
      <c r="Z129" s="24">
        <f t="shared" si="45"/>
        <v>0.12280000000000001</v>
      </c>
      <c r="AA129" s="24">
        <f t="shared" si="46"/>
        <v>0.12280000000000001</v>
      </c>
      <c r="AB129" s="24">
        <f t="shared" si="47"/>
        <v>1.2279999999999999E-3</v>
      </c>
      <c r="AC129" s="24">
        <f t="shared" si="48"/>
        <v>1.2279999999999999E-3</v>
      </c>
      <c r="AD129">
        <v>4.0000000000000001E-3</v>
      </c>
      <c r="AE129">
        <f t="shared" si="37"/>
        <v>1.2999999999999999E-2</v>
      </c>
      <c r="AF129">
        <v>5.0000000000000001E-3</v>
      </c>
    </row>
    <row r="130" spans="1:32" ht="39.9" customHeight="1" thickBot="1" x14ac:dyDescent="0.35">
      <c r="A130" s="308"/>
      <c r="B130" s="309"/>
      <c r="C130" s="49" t="s">
        <v>115</v>
      </c>
      <c r="D130" s="7" t="s">
        <v>40</v>
      </c>
      <c r="E130" s="106">
        <v>0</v>
      </c>
      <c r="F130" s="108">
        <v>20000</v>
      </c>
      <c r="G130" s="108">
        <v>22000</v>
      </c>
      <c r="H130" s="108">
        <v>25000</v>
      </c>
      <c r="I130" s="108">
        <v>10000025000</v>
      </c>
      <c r="J130" s="50">
        <v>0</v>
      </c>
      <c r="K130" s="51">
        <v>0.01</v>
      </c>
      <c r="L130" s="51">
        <v>0.1</v>
      </c>
      <c r="M130" s="51">
        <v>0.36</v>
      </c>
      <c r="N130" s="51">
        <v>0.85</v>
      </c>
      <c r="O130" s="51">
        <v>26.1</v>
      </c>
      <c r="P130" s="51">
        <v>0.5</v>
      </c>
      <c r="Q130" s="51">
        <v>0.5</v>
      </c>
      <c r="R130" s="52">
        <v>0.01</v>
      </c>
      <c r="S130" s="53">
        <v>0.01</v>
      </c>
      <c r="T130" s="24"/>
      <c r="U130" s="24">
        <f t="shared" si="27"/>
        <v>1.2279999999999999E-3</v>
      </c>
      <c r="V130" s="24">
        <f t="shared" si="42"/>
        <v>1.2279999999999999E-2</v>
      </c>
      <c r="W130" s="24">
        <f t="shared" si="43"/>
        <v>4.4207999999999997E-2</v>
      </c>
      <c r="X130" s="24">
        <f t="shared" si="44"/>
        <v>0.10438</v>
      </c>
      <c r="Y130" s="24">
        <f t="shared" si="31"/>
        <v>3.2050800000000002</v>
      </c>
      <c r="Z130" s="24">
        <f t="shared" si="45"/>
        <v>6.1400000000000003E-2</v>
      </c>
      <c r="AA130" s="24">
        <f t="shared" si="46"/>
        <v>6.1400000000000003E-2</v>
      </c>
      <c r="AB130" s="24">
        <f t="shared" si="47"/>
        <v>1.2279999999999999E-3</v>
      </c>
      <c r="AC130" s="24">
        <f t="shared" si="48"/>
        <v>1.2279999999999999E-3</v>
      </c>
      <c r="AD130">
        <v>4.0000000000000001E-3</v>
      </c>
      <c r="AE130">
        <f t="shared" si="37"/>
        <v>1.2999999999999999E-2</v>
      </c>
      <c r="AF130">
        <v>5.0000000000000001E-3</v>
      </c>
    </row>
    <row r="131" spans="1:32" ht="39.9" customHeight="1" thickBot="1" x14ac:dyDescent="0.35">
      <c r="A131" s="308"/>
      <c r="B131" s="309"/>
      <c r="C131" s="54" t="s">
        <v>116</v>
      </c>
      <c r="D131" s="8" t="s">
        <v>41</v>
      </c>
      <c r="E131" s="106">
        <v>0</v>
      </c>
      <c r="F131" s="108">
        <v>100</v>
      </c>
      <c r="G131" s="108">
        <v>5000</v>
      </c>
      <c r="H131" s="108">
        <v>10000</v>
      </c>
      <c r="I131" s="108">
        <v>10000010000</v>
      </c>
      <c r="J131" s="50">
        <v>0</v>
      </c>
      <c r="K131" s="51">
        <v>0.01</v>
      </c>
      <c r="L131" s="51">
        <v>0.1</v>
      </c>
      <c r="M131" s="51">
        <v>0.36</v>
      </c>
      <c r="N131" s="51">
        <v>0.85</v>
      </c>
      <c r="O131" s="51">
        <v>26.1</v>
      </c>
      <c r="P131" s="51">
        <v>0.5</v>
      </c>
      <c r="Q131" s="51">
        <v>0.5</v>
      </c>
      <c r="R131" s="52">
        <v>0.01</v>
      </c>
      <c r="S131" s="53">
        <v>0.01</v>
      </c>
      <c r="T131" s="24"/>
      <c r="U131" s="24">
        <f t="shared" si="27"/>
        <v>1.2279999999999999E-3</v>
      </c>
      <c r="V131" s="24">
        <f t="shared" si="42"/>
        <v>1.2279999999999999E-2</v>
      </c>
      <c r="W131" s="24">
        <f t="shared" si="43"/>
        <v>4.4207999999999997E-2</v>
      </c>
      <c r="X131" s="24">
        <f t="shared" si="44"/>
        <v>0.10438</v>
      </c>
      <c r="Y131" s="24">
        <f t="shared" si="31"/>
        <v>3.2050800000000002</v>
      </c>
      <c r="Z131" s="24">
        <f t="shared" si="45"/>
        <v>6.1400000000000003E-2</v>
      </c>
      <c r="AA131" s="24">
        <f t="shared" si="46"/>
        <v>6.1400000000000003E-2</v>
      </c>
      <c r="AB131" s="24">
        <f t="shared" si="47"/>
        <v>1.2279999999999999E-3</v>
      </c>
      <c r="AC131" s="24">
        <f t="shared" si="48"/>
        <v>1.2279999999999999E-3</v>
      </c>
      <c r="AD131">
        <v>4.0000000000000001E-3</v>
      </c>
      <c r="AE131">
        <f t="shared" si="37"/>
        <v>1.2999999999999999E-2</v>
      </c>
      <c r="AF131">
        <v>5.0000000000000001E-3</v>
      </c>
    </row>
    <row r="132" spans="1:32" ht="39.9" customHeight="1" thickBot="1" x14ac:dyDescent="0.35">
      <c r="A132" s="308"/>
      <c r="B132" s="309"/>
      <c r="C132" s="54" t="s">
        <v>117</v>
      </c>
      <c r="D132" s="8" t="s">
        <v>42</v>
      </c>
      <c r="E132" s="106">
        <v>0</v>
      </c>
      <c r="F132" s="108">
        <v>100</v>
      </c>
      <c r="G132" s="108">
        <v>5000</v>
      </c>
      <c r="H132" s="108">
        <v>10000</v>
      </c>
      <c r="I132" s="108">
        <v>10000010000</v>
      </c>
      <c r="J132" s="50">
        <v>0</v>
      </c>
      <c r="K132" s="51">
        <v>0.01</v>
      </c>
      <c r="L132" s="51">
        <v>0.1</v>
      </c>
      <c r="M132" s="51">
        <v>0.36</v>
      </c>
      <c r="N132" s="51">
        <v>0.85</v>
      </c>
      <c r="O132" s="51">
        <v>26.1</v>
      </c>
      <c r="P132" s="51">
        <v>0.5</v>
      </c>
      <c r="Q132" s="51">
        <v>0.5</v>
      </c>
      <c r="R132" s="52">
        <v>0.01</v>
      </c>
      <c r="S132" s="53">
        <v>0.01</v>
      </c>
      <c r="T132" s="24"/>
      <c r="U132" s="24">
        <f t="shared" si="27"/>
        <v>1.2279999999999999E-3</v>
      </c>
      <c r="V132" s="24">
        <f t="shared" si="42"/>
        <v>1.2279999999999999E-2</v>
      </c>
      <c r="W132" s="24">
        <f t="shared" si="43"/>
        <v>4.4207999999999997E-2</v>
      </c>
      <c r="X132" s="24">
        <f t="shared" si="44"/>
        <v>0.10438</v>
      </c>
      <c r="Y132" s="24">
        <f t="shared" si="31"/>
        <v>3.2050800000000002</v>
      </c>
      <c r="Z132" s="24">
        <f t="shared" si="45"/>
        <v>6.1400000000000003E-2</v>
      </c>
      <c r="AA132" s="24">
        <f t="shared" si="46"/>
        <v>6.1400000000000003E-2</v>
      </c>
      <c r="AB132" s="24">
        <f t="shared" si="47"/>
        <v>1.2279999999999999E-3</v>
      </c>
      <c r="AC132" s="24">
        <f t="shared" si="48"/>
        <v>1.2279999999999999E-3</v>
      </c>
      <c r="AD132">
        <v>4.0000000000000001E-3</v>
      </c>
      <c r="AE132">
        <f t="shared" si="37"/>
        <v>1.2999999999999999E-2</v>
      </c>
      <c r="AF132">
        <v>5.0000000000000001E-3</v>
      </c>
    </row>
    <row r="133" spans="1:32" ht="39.9" customHeight="1" thickBot="1" x14ac:dyDescent="0.35">
      <c r="A133" s="308"/>
      <c r="B133" s="309"/>
      <c r="C133" s="54" t="s">
        <v>118</v>
      </c>
      <c r="D133" s="8" t="s">
        <v>43</v>
      </c>
      <c r="E133" s="106">
        <v>0</v>
      </c>
      <c r="F133" s="108">
        <v>100</v>
      </c>
      <c r="G133" s="108">
        <v>5000</v>
      </c>
      <c r="H133" s="108">
        <v>10000</v>
      </c>
      <c r="I133" s="108">
        <v>10000010000</v>
      </c>
      <c r="J133" s="50">
        <v>0</v>
      </c>
      <c r="K133" s="51">
        <v>0.01</v>
      </c>
      <c r="L133" s="51">
        <v>0.1</v>
      </c>
      <c r="M133" s="51">
        <v>0.36</v>
      </c>
      <c r="N133" s="51">
        <v>0.85</v>
      </c>
      <c r="O133" s="51">
        <v>26.1</v>
      </c>
      <c r="P133" s="51">
        <v>0.5</v>
      </c>
      <c r="Q133" s="51">
        <v>0.5</v>
      </c>
      <c r="R133" s="52">
        <v>0.01</v>
      </c>
      <c r="S133" s="53">
        <v>0.01</v>
      </c>
      <c r="T133" s="24"/>
      <c r="U133" s="24">
        <f t="shared" si="27"/>
        <v>1.2279999999999999E-3</v>
      </c>
      <c r="V133" s="24">
        <f t="shared" si="42"/>
        <v>1.2279999999999999E-2</v>
      </c>
      <c r="W133" s="24">
        <f t="shared" si="43"/>
        <v>4.4207999999999997E-2</v>
      </c>
      <c r="X133" s="24">
        <f t="shared" si="44"/>
        <v>0.10438</v>
      </c>
      <c r="Y133" s="24">
        <f t="shared" si="31"/>
        <v>3.2050800000000002</v>
      </c>
      <c r="Z133" s="24">
        <f t="shared" si="45"/>
        <v>6.1400000000000003E-2</v>
      </c>
      <c r="AA133" s="24">
        <f t="shared" si="46"/>
        <v>6.1400000000000003E-2</v>
      </c>
      <c r="AB133" s="24">
        <f t="shared" si="47"/>
        <v>1.2279999999999999E-3</v>
      </c>
      <c r="AC133" s="24">
        <f t="shared" si="48"/>
        <v>1.2279999999999999E-3</v>
      </c>
      <c r="AD133">
        <v>4.0000000000000001E-3</v>
      </c>
      <c r="AE133">
        <f t="shared" si="37"/>
        <v>1.2999999999999999E-2</v>
      </c>
      <c r="AF133">
        <v>5.0000000000000001E-3</v>
      </c>
    </row>
    <row r="134" spans="1:32" ht="39.9" customHeight="1" thickBot="1" x14ac:dyDescent="0.35">
      <c r="A134" s="308"/>
      <c r="B134" s="309"/>
      <c r="C134" s="55" t="s">
        <v>119</v>
      </c>
      <c r="D134" s="8" t="s">
        <v>44</v>
      </c>
      <c r="E134" s="105">
        <v>0</v>
      </c>
      <c r="F134" s="108">
        <v>200</v>
      </c>
      <c r="G134" s="108">
        <v>2000</v>
      </c>
      <c r="H134" s="108">
        <v>1000002000</v>
      </c>
      <c r="I134" s="108">
        <v>1000002000</v>
      </c>
      <c r="J134" s="56">
        <v>0</v>
      </c>
      <c r="K134" s="51">
        <v>0.1</v>
      </c>
      <c r="L134" s="51">
        <v>0.36</v>
      </c>
      <c r="M134" s="51">
        <v>0.85</v>
      </c>
      <c r="N134" s="51">
        <v>0</v>
      </c>
      <c r="O134" s="51">
        <f>4*365</f>
        <v>1460</v>
      </c>
      <c r="P134" s="51">
        <v>0</v>
      </c>
      <c r="Q134" s="51">
        <v>0</v>
      </c>
      <c r="R134" s="57">
        <v>0.01</v>
      </c>
      <c r="S134" s="58">
        <v>0.01</v>
      </c>
      <c r="T134" s="24"/>
      <c r="U134" s="24">
        <f t="shared" si="27"/>
        <v>1.2279999999999999E-2</v>
      </c>
      <c r="V134" s="24">
        <f t="shared" si="42"/>
        <v>4.4207999999999997E-2</v>
      </c>
      <c r="W134" s="24">
        <f t="shared" si="43"/>
        <v>0.10438</v>
      </c>
      <c r="X134" s="24"/>
      <c r="Y134" s="24">
        <f t="shared" si="31"/>
        <v>179.28800000000001</v>
      </c>
      <c r="Z134" s="24"/>
      <c r="AA134" s="24"/>
      <c r="AB134" s="24">
        <f t="shared" si="47"/>
        <v>1.2279999999999999E-3</v>
      </c>
      <c r="AC134" s="24">
        <f t="shared" si="48"/>
        <v>1.2279999999999999E-3</v>
      </c>
      <c r="AD134">
        <v>4.0000000000000001E-3</v>
      </c>
      <c r="AE134">
        <f t="shared" si="37"/>
        <v>1.2999999999999999E-2</v>
      </c>
      <c r="AF134">
        <v>5.0000000000000001E-3</v>
      </c>
    </row>
    <row r="135" spans="1:32" ht="39.9" customHeight="1" thickBot="1" x14ac:dyDescent="0.35">
      <c r="A135" s="310" t="s">
        <v>120</v>
      </c>
      <c r="B135" s="311" t="s">
        <v>120</v>
      </c>
      <c r="C135" s="25" t="s">
        <v>121</v>
      </c>
      <c r="D135" s="9" t="s">
        <v>45</v>
      </c>
      <c r="E135" s="105">
        <v>0</v>
      </c>
      <c r="F135" s="108">
        <v>200</v>
      </c>
      <c r="G135" s="108">
        <v>400</v>
      </c>
      <c r="H135" s="108">
        <v>800</v>
      </c>
      <c r="I135" s="108">
        <v>100000800</v>
      </c>
      <c r="J135" s="59">
        <v>0</v>
      </c>
      <c r="K135" s="27">
        <v>0.85</v>
      </c>
      <c r="L135" s="60">
        <v>0.96</v>
      </c>
      <c r="M135" s="60">
        <v>1.42</v>
      </c>
      <c r="N135" s="60">
        <v>1.6</v>
      </c>
      <c r="O135" s="60">
        <f>41.9*2</f>
        <v>83.8</v>
      </c>
      <c r="P135" s="60">
        <v>1</v>
      </c>
      <c r="Q135" s="60">
        <v>1</v>
      </c>
      <c r="R135" s="61">
        <v>0.33</v>
      </c>
      <c r="S135" s="62">
        <v>0.62</v>
      </c>
      <c r="T135" s="24"/>
      <c r="U135" s="24">
        <f t="shared" si="27"/>
        <v>0.10438</v>
      </c>
      <c r="V135" s="24">
        <f t="shared" si="42"/>
        <v>0.11788800000000001</v>
      </c>
      <c r="W135" s="24">
        <f t="shared" si="43"/>
        <v>0.174376</v>
      </c>
      <c r="X135" s="24">
        <f t="shared" ref="X135:X136" si="49">+N135*$V$2</f>
        <v>0.19647999999999999</v>
      </c>
      <c r="Y135" s="24">
        <f t="shared" si="31"/>
        <v>10.29064</v>
      </c>
      <c r="Z135" s="24">
        <f t="shared" ref="Z135" si="50">+P135*$V$2</f>
        <v>0.12280000000000001</v>
      </c>
      <c r="AA135" s="24">
        <f t="shared" ref="AA135" si="51">+Q135*$V$2</f>
        <v>0.12280000000000001</v>
      </c>
      <c r="AB135" s="24">
        <f t="shared" si="47"/>
        <v>4.0523999999999998E-2</v>
      </c>
      <c r="AC135" s="24">
        <f t="shared" si="48"/>
        <v>7.6135999999999995E-2</v>
      </c>
      <c r="AD135">
        <v>4.0000000000000001E-3</v>
      </c>
      <c r="AE135">
        <f t="shared" si="37"/>
        <v>1.2999999999999999E-2</v>
      </c>
      <c r="AF135">
        <v>5.0000000000000001E-3</v>
      </c>
    </row>
    <row r="136" spans="1:32" ht="39.9" customHeight="1" thickBot="1" x14ac:dyDescent="0.35">
      <c r="A136" s="310"/>
      <c r="B136" s="312"/>
      <c r="C136" s="63" t="s">
        <v>122</v>
      </c>
      <c r="D136" s="10" t="s">
        <v>46</v>
      </c>
      <c r="E136" s="111">
        <v>0</v>
      </c>
      <c r="F136" s="112">
        <v>200</v>
      </c>
      <c r="G136" s="112">
        <v>400</v>
      </c>
      <c r="H136" s="112">
        <v>800</v>
      </c>
      <c r="I136" s="112">
        <v>100000800</v>
      </c>
      <c r="J136" s="64">
        <v>0</v>
      </c>
      <c r="K136" s="65">
        <v>0.96</v>
      </c>
      <c r="L136" s="65">
        <v>1.42</v>
      </c>
      <c r="M136" s="65">
        <v>1.6</v>
      </c>
      <c r="N136" s="65">
        <v>1.7</v>
      </c>
      <c r="O136" s="65">
        <f>8*365</f>
        <v>2920</v>
      </c>
      <c r="P136" s="65">
        <v>0</v>
      </c>
      <c r="Q136" s="65">
        <v>0</v>
      </c>
      <c r="R136" s="66">
        <v>0.33</v>
      </c>
      <c r="S136" s="67">
        <v>0.62</v>
      </c>
      <c r="T136" s="24"/>
      <c r="U136" s="24">
        <f t="shared" si="27"/>
        <v>0.11788800000000001</v>
      </c>
      <c r="V136" s="24">
        <f t="shared" si="42"/>
        <v>0.174376</v>
      </c>
      <c r="W136" s="24">
        <f t="shared" si="43"/>
        <v>0.19647999999999999</v>
      </c>
      <c r="X136" s="24">
        <f t="shared" si="49"/>
        <v>0.20876</v>
      </c>
      <c r="Y136" s="24">
        <f t="shared" si="31"/>
        <v>358.57600000000002</v>
      </c>
      <c r="Z136" s="24"/>
      <c r="AA136" s="24"/>
      <c r="AB136" s="24">
        <f t="shared" si="47"/>
        <v>4.0523999999999998E-2</v>
      </c>
      <c r="AC136" s="24">
        <f t="shared" si="48"/>
        <v>7.6135999999999995E-2</v>
      </c>
      <c r="AD136">
        <v>4.0000000000000001E-3</v>
      </c>
      <c r="AE136">
        <f t="shared" si="37"/>
        <v>1.2999999999999999E-2</v>
      </c>
      <c r="AF136">
        <v>5.0000000000000001E-3</v>
      </c>
    </row>
    <row r="137" spans="1:32" ht="24" thickBot="1" x14ac:dyDescent="0.35">
      <c r="A137" s="85"/>
      <c r="B137" s="82"/>
      <c r="C137" s="86"/>
      <c r="D137" s="87">
        <v>2021</v>
      </c>
      <c r="E137" s="104"/>
      <c r="F137" s="104"/>
      <c r="G137" s="104"/>
      <c r="H137" s="104"/>
      <c r="I137" s="104"/>
      <c r="J137" s="82"/>
      <c r="K137" s="82"/>
      <c r="L137" s="82"/>
      <c r="M137" s="82"/>
      <c r="N137" s="82"/>
      <c r="O137" s="82"/>
      <c r="P137" s="82"/>
      <c r="Q137" s="82"/>
      <c r="R137" s="88"/>
      <c r="S137" s="88"/>
      <c r="T137" s="83" t="s">
        <v>47</v>
      </c>
      <c r="U137" s="83"/>
      <c r="V137" s="83">
        <v>6.5000000000000002E-2</v>
      </c>
      <c r="W137" s="83"/>
      <c r="X137" s="83"/>
      <c r="Y137" s="83">
        <v>6.5944000000000003E-2</v>
      </c>
      <c r="Z137" s="83"/>
      <c r="AA137" s="83"/>
      <c r="AB137" s="83"/>
      <c r="AC137" s="83"/>
      <c r="AD137" s="82"/>
      <c r="AE137" s="82"/>
      <c r="AF137" s="82"/>
    </row>
    <row r="138" spans="1:32" ht="15" thickBot="1" x14ac:dyDescent="0.35">
      <c r="A138" s="313" t="s">
        <v>66</v>
      </c>
      <c r="B138" s="314" t="s">
        <v>67</v>
      </c>
      <c r="C138" s="21" t="s">
        <v>68</v>
      </c>
      <c r="D138" s="1" t="s">
        <v>4</v>
      </c>
      <c r="E138" s="105">
        <v>55</v>
      </c>
      <c r="F138" s="105">
        <v>77</v>
      </c>
      <c r="G138" s="105">
        <v>99</v>
      </c>
      <c r="H138" s="105">
        <v>121</v>
      </c>
      <c r="I138" s="105">
        <v>100000121</v>
      </c>
      <c r="J138" s="145">
        <f>J93*1.054</f>
        <v>0.379</v>
      </c>
      <c r="K138" s="22">
        <f t="shared" ref="K138:S138" si="52">K93*1.054</f>
        <v>0.76</v>
      </c>
      <c r="L138" s="22">
        <f t="shared" si="52"/>
        <v>1.01</v>
      </c>
      <c r="M138" s="22">
        <f t="shared" si="52"/>
        <v>1.5</v>
      </c>
      <c r="N138" s="22">
        <f t="shared" si="52"/>
        <v>1.69</v>
      </c>
      <c r="O138" s="22">
        <f t="shared" si="52"/>
        <v>27.51</v>
      </c>
      <c r="P138" s="22">
        <f t="shared" si="52"/>
        <v>0.53</v>
      </c>
      <c r="Q138" s="22">
        <f t="shared" si="52"/>
        <v>0.53</v>
      </c>
      <c r="R138" s="22">
        <f t="shared" si="52"/>
        <v>0.35</v>
      </c>
      <c r="S138" s="22">
        <f t="shared" si="52"/>
        <v>0.65</v>
      </c>
      <c r="T138" s="146">
        <f>+J138*$V$137</f>
        <v>2.5000000000000001E-2</v>
      </c>
      <c r="U138" s="146">
        <f t="shared" ref="U138:AC138" si="53">+K138*$V$137</f>
        <v>4.9000000000000002E-2</v>
      </c>
      <c r="V138" s="146">
        <f t="shared" si="53"/>
        <v>6.6000000000000003E-2</v>
      </c>
      <c r="W138" s="146">
        <f t="shared" si="53"/>
        <v>9.8000000000000004E-2</v>
      </c>
      <c r="X138" s="146">
        <f t="shared" si="53"/>
        <v>0.11</v>
      </c>
      <c r="Y138" s="146">
        <f>+O138*$Y$137</f>
        <v>1.8140000000000001</v>
      </c>
      <c r="Z138" s="146">
        <f>+P138*$Y$137</f>
        <v>3.5000000000000003E-2</v>
      </c>
      <c r="AA138" s="146">
        <f>+Q138*$Y$137</f>
        <v>3.5000000000000003E-2</v>
      </c>
      <c r="AB138" s="146">
        <f t="shared" si="53"/>
        <v>2.3E-2</v>
      </c>
      <c r="AC138" s="146">
        <f t="shared" si="53"/>
        <v>4.2000000000000003E-2</v>
      </c>
      <c r="AD138">
        <v>4.0000000000000001E-3</v>
      </c>
      <c r="AE138">
        <f>0.009 + 0.004</f>
        <v>1.2999999999999999E-2</v>
      </c>
      <c r="AF138">
        <v>5.0000000000000001E-3</v>
      </c>
    </row>
    <row r="139" spans="1:32" ht="15" thickBot="1" x14ac:dyDescent="0.35">
      <c r="A139" s="313"/>
      <c r="B139" s="314"/>
      <c r="C139" s="21" t="s">
        <v>69</v>
      </c>
      <c r="D139" s="1" t="s">
        <v>5</v>
      </c>
      <c r="E139" s="105">
        <v>90</v>
      </c>
      <c r="F139" s="105">
        <v>126</v>
      </c>
      <c r="G139" s="105">
        <v>162</v>
      </c>
      <c r="H139" s="105">
        <v>198</v>
      </c>
      <c r="I139" s="105">
        <v>100000198</v>
      </c>
      <c r="J139" s="22">
        <f t="shared" ref="J139:S139" si="54">J94*1.054</f>
        <v>0.38</v>
      </c>
      <c r="K139" s="22">
        <f t="shared" si="54"/>
        <v>0.76</v>
      </c>
      <c r="L139" s="22">
        <f t="shared" si="54"/>
        <v>1.01</v>
      </c>
      <c r="M139" s="22">
        <f t="shared" si="54"/>
        <v>1.5</v>
      </c>
      <c r="N139" s="22">
        <f t="shared" si="54"/>
        <v>1.69</v>
      </c>
      <c r="O139" s="22">
        <f t="shared" si="54"/>
        <v>27.51</v>
      </c>
      <c r="P139" s="22">
        <f t="shared" si="54"/>
        <v>0.53</v>
      </c>
      <c r="Q139" s="22">
        <f t="shared" si="54"/>
        <v>0.53</v>
      </c>
      <c r="R139" s="22">
        <f t="shared" si="54"/>
        <v>0.35</v>
      </c>
      <c r="S139" s="22">
        <f t="shared" si="54"/>
        <v>0.65</v>
      </c>
      <c r="T139" s="146">
        <f t="shared" ref="T139:T181" si="55">+J139*$V$137</f>
        <v>2.5000000000000001E-2</v>
      </c>
      <c r="U139" s="146">
        <f t="shared" ref="U139:U181" si="56">+K139*$V$137</f>
        <v>4.9000000000000002E-2</v>
      </c>
      <c r="V139" s="146">
        <f t="shared" ref="V139:V181" si="57">+L139*$V$137</f>
        <v>6.6000000000000003E-2</v>
      </c>
      <c r="W139" s="146">
        <f t="shared" ref="W139:W181" si="58">+M139*$V$137</f>
        <v>9.8000000000000004E-2</v>
      </c>
      <c r="X139" s="146">
        <f t="shared" ref="X139:X181" si="59">+N139*$V$137</f>
        <v>0.11</v>
      </c>
      <c r="Y139" s="146">
        <f t="shared" ref="Y139:Y181" si="60">+O139*$Y$137</f>
        <v>1.8140000000000001</v>
      </c>
      <c r="Z139" s="146">
        <f t="shared" ref="Z139:Z181" si="61">+P139*$Y$137</f>
        <v>3.5000000000000003E-2</v>
      </c>
      <c r="AA139" s="146">
        <f t="shared" ref="AA139:AA181" si="62">+Q139*$Y$137</f>
        <v>3.5000000000000003E-2</v>
      </c>
      <c r="AB139" s="146">
        <f t="shared" ref="AB139:AB181" si="63">+R139*$V$137</f>
        <v>2.3E-2</v>
      </c>
      <c r="AC139" s="146">
        <f t="shared" ref="AC139:AC181" si="64">+S139*$V$137</f>
        <v>4.2000000000000003E-2</v>
      </c>
      <c r="AD139">
        <v>4.0000000000000001E-3</v>
      </c>
      <c r="AE139">
        <f t="shared" ref="AE139:AE181" si="65">0.009 + 0.004</f>
        <v>1.2999999999999999E-2</v>
      </c>
      <c r="AF139">
        <v>5.0000000000000001E-3</v>
      </c>
    </row>
    <row r="140" spans="1:32" ht="15" thickBot="1" x14ac:dyDescent="0.35">
      <c r="A140" s="313"/>
      <c r="B140" s="314"/>
      <c r="C140" s="21" t="s">
        <v>70</v>
      </c>
      <c r="D140" s="1" t="s">
        <v>6</v>
      </c>
      <c r="E140" s="105">
        <v>124</v>
      </c>
      <c r="F140" s="105">
        <v>174</v>
      </c>
      <c r="G140" s="105">
        <v>224</v>
      </c>
      <c r="H140" s="105">
        <v>274</v>
      </c>
      <c r="I140" s="105">
        <v>100000274</v>
      </c>
      <c r="J140" s="22">
        <f t="shared" ref="J140:S140" si="66">J95*1.054</f>
        <v>0.38</v>
      </c>
      <c r="K140" s="22">
        <f t="shared" si="66"/>
        <v>0.76</v>
      </c>
      <c r="L140" s="22">
        <f t="shared" si="66"/>
        <v>1.01</v>
      </c>
      <c r="M140" s="22">
        <f t="shared" si="66"/>
        <v>1.5</v>
      </c>
      <c r="N140" s="22">
        <f t="shared" si="66"/>
        <v>1.69</v>
      </c>
      <c r="O140" s="22">
        <f t="shared" si="66"/>
        <v>27.51</v>
      </c>
      <c r="P140" s="22">
        <f t="shared" si="66"/>
        <v>0.53</v>
      </c>
      <c r="Q140" s="22">
        <f t="shared" si="66"/>
        <v>0.53</v>
      </c>
      <c r="R140" s="22">
        <f t="shared" si="66"/>
        <v>0.35</v>
      </c>
      <c r="S140" s="22">
        <f t="shared" si="66"/>
        <v>0.65</v>
      </c>
      <c r="T140" s="146">
        <f t="shared" si="55"/>
        <v>2.5000000000000001E-2</v>
      </c>
      <c r="U140" s="146">
        <f t="shared" si="56"/>
        <v>4.9000000000000002E-2</v>
      </c>
      <c r="V140" s="146">
        <f t="shared" si="57"/>
        <v>6.6000000000000003E-2</v>
      </c>
      <c r="W140" s="146">
        <f t="shared" si="58"/>
        <v>9.8000000000000004E-2</v>
      </c>
      <c r="X140" s="146">
        <f t="shared" si="59"/>
        <v>0.11</v>
      </c>
      <c r="Y140" s="146">
        <f t="shared" si="60"/>
        <v>1.8140000000000001</v>
      </c>
      <c r="Z140" s="146">
        <f t="shared" si="61"/>
        <v>3.5000000000000003E-2</v>
      </c>
      <c r="AA140" s="146">
        <f t="shared" si="62"/>
        <v>3.5000000000000003E-2</v>
      </c>
      <c r="AB140" s="146">
        <f t="shared" si="63"/>
        <v>2.3E-2</v>
      </c>
      <c r="AC140" s="146">
        <f t="shared" si="64"/>
        <v>4.2000000000000003E-2</v>
      </c>
      <c r="AD140">
        <v>4.0000000000000001E-3</v>
      </c>
      <c r="AE140">
        <f t="shared" si="65"/>
        <v>1.2999999999999999E-2</v>
      </c>
      <c r="AF140">
        <v>5.0000000000000001E-3</v>
      </c>
    </row>
    <row r="141" spans="1:32" ht="15" thickBot="1" x14ac:dyDescent="0.35">
      <c r="A141" s="313"/>
      <c r="B141" s="314"/>
      <c r="C141" s="21" t="s">
        <v>71</v>
      </c>
      <c r="D141" s="1" t="s">
        <v>7</v>
      </c>
      <c r="E141" s="105">
        <v>160</v>
      </c>
      <c r="F141" s="105">
        <v>224</v>
      </c>
      <c r="G141" s="105">
        <v>288</v>
      </c>
      <c r="H141" s="105">
        <v>352</v>
      </c>
      <c r="I141" s="105">
        <v>100000352</v>
      </c>
      <c r="J141" s="22">
        <f t="shared" ref="J141:S141" si="67">J96*1.054</f>
        <v>0.38</v>
      </c>
      <c r="K141" s="22">
        <f t="shared" si="67"/>
        <v>0.76</v>
      </c>
      <c r="L141" s="22">
        <f t="shared" si="67"/>
        <v>1.01</v>
      </c>
      <c r="M141" s="22">
        <f t="shared" si="67"/>
        <v>1.5</v>
      </c>
      <c r="N141" s="22">
        <f t="shared" si="67"/>
        <v>1.69</v>
      </c>
      <c r="O141" s="22">
        <f t="shared" si="67"/>
        <v>27.51</v>
      </c>
      <c r="P141" s="22">
        <f t="shared" si="67"/>
        <v>0.53</v>
      </c>
      <c r="Q141" s="22">
        <f t="shared" si="67"/>
        <v>0.53</v>
      </c>
      <c r="R141" s="22">
        <f t="shared" si="67"/>
        <v>0.35</v>
      </c>
      <c r="S141" s="22">
        <f t="shared" si="67"/>
        <v>0.65</v>
      </c>
      <c r="T141" s="146">
        <f t="shared" si="55"/>
        <v>2.5000000000000001E-2</v>
      </c>
      <c r="U141" s="146">
        <f t="shared" si="56"/>
        <v>4.9000000000000002E-2</v>
      </c>
      <c r="V141" s="146">
        <f t="shared" si="57"/>
        <v>6.6000000000000003E-2</v>
      </c>
      <c r="W141" s="146">
        <f t="shared" si="58"/>
        <v>9.8000000000000004E-2</v>
      </c>
      <c r="X141" s="146">
        <f t="shared" si="59"/>
        <v>0.11</v>
      </c>
      <c r="Y141" s="146">
        <f t="shared" si="60"/>
        <v>1.8140000000000001</v>
      </c>
      <c r="Z141" s="146">
        <f t="shared" si="61"/>
        <v>3.5000000000000003E-2</v>
      </c>
      <c r="AA141" s="146">
        <f t="shared" si="62"/>
        <v>3.5000000000000003E-2</v>
      </c>
      <c r="AB141" s="146">
        <f t="shared" si="63"/>
        <v>2.3E-2</v>
      </c>
      <c r="AC141" s="146">
        <f t="shared" si="64"/>
        <v>4.2000000000000003E-2</v>
      </c>
      <c r="AD141">
        <v>4.0000000000000001E-3</v>
      </c>
      <c r="AE141">
        <f t="shared" si="65"/>
        <v>1.2999999999999999E-2</v>
      </c>
      <c r="AF141">
        <v>5.0000000000000001E-3</v>
      </c>
    </row>
    <row r="142" spans="1:32" ht="15" thickBot="1" x14ac:dyDescent="0.35">
      <c r="A142" s="313"/>
      <c r="B142" s="314"/>
      <c r="C142" s="21" t="s">
        <v>72</v>
      </c>
      <c r="D142" s="1" t="s">
        <v>8</v>
      </c>
      <c r="E142" s="105">
        <v>195</v>
      </c>
      <c r="F142" s="105">
        <v>273</v>
      </c>
      <c r="G142" s="105">
        <v>351</v>
      </c>
      <c r="H142" s="105">
        <v>429</v>
      </c>
      <c r="I142" s="105">
        <v>100000429</v>
      </c>
      <c r="J142" s="22">
        <f t="shared" ref="J142:S142" si="68">J97*1.054</f>
        <v>0.38</v>
      </c>
      <c r="K142" s="22">
        <f t="shared" si="68"/>
        <v>0.76</v>
      </c>
      <c r="L142" s="22">
        <f t="shared" si="68"/>
        <v>1.01</v>
      </c>
      <c r="M142" s="22">
        <f t="shared" si="68"/>
        <v>1.5</v>
      </c>
      <c r="N142" s="22">
        <f t="shared" si="68"/>
        <v>1.69</v>
      </c>
      <c r="O142" s="22">
        <f t="shared" si="68"/>
        <v>27.51</v>
      </c>
      <c r="P142" s="22">
        <f t="shared" si="68"/>
        <v>0.53</v>
      </c>
      <c r="Q142" s="22">
        <f t="shared" si="68"/>
        <v>0.53</v>
      </c>
      <c r="R142" s="22">
        <f t="shared" si="68"/>
        <v>0.35</v>
      </c>
      <c r="S142" s="22">
        <f t="shared" si="68"/>
        <v>0.65</v>
      </c>
      <c r="T142" s="146">
        <f t="shared" si="55"/>
        <v>2.5000000000000001E-2</v>
      </c>
      <c r="U142" s="146">
        <f t="shared" si="56"/>
        <v>4.9000000000000002E-2</v>
      </c>
      <c r="V142" s="146">
        <f t="shared" si="57"/>
        <v>6.6000000000000003E-2</v>
      </c>
      <c r="W142" s="146">
        <f t="shared" si="58"/>
        <v>9.8000000000000004E-2</v>
      </c>
      <c r="X142" s="146">
        <f t="shared" si="59"/>
        <v>0.11</v>
      </c>
      <c r="Y142" s="146">
        <f t="shared" si="60"/>
        <v>1.8140000000000001</v>
      </c>
      <c r="Z142" s="146">
        <f t="shared" si="61"/>
        <v>3.5000000000000003E-2</v>
      </c>
      <c r="AA142" s="146">
        <f t="shared" si="62"/>
        <v>3.5000000000000003E-2</v>
      </c>
      <c r="AB142" s="146">
        <f t="shared" si="63"/>
        <v>2.3E-2</v>
      </c>
      <c r="AC142" s="146">
        <f>+S142*$V$137</f>
        <v>4.2000000000000003E-2</v>
      </c>
      <c r="AD142">
        <v>4.0000000000000001E-3</v>
      </c>
      <c r="AE142">
        <f t="shared" si="65"/>
        <v>1.2999999999999999E-2</v>
      </c>
      <c r="AF142">
        <v>5.0000000000000001E-3</v>
      </c>
    </row>
    <row r="143" spans="1:32" ht="15" thickBot="1" x14ac:dyDescent="0.35">
      <c r="A143" s="313"/>
      <c r="B143" s="314"/>
      <c r="C143" s="21" t="s">
        <v>73</v>
      </c>
      <c r="D143" s="1" t="s">
        <v>9</v>
      </c>
      <c r="E143" s="105">
        <v>230</v>
      </c>
      <c r="F143" s="105">
        <v>322</v>
      </c>
      <c r="G143" s="105">
        <v>414</v>
      </c>
      <c r="H143" s="105">
        <v>506</v>
      </c>
      <c r="I143" s="105">
        <v>100000506</v>
      </c>
      <c r="J143" s="22">
        <f t="shared" ref="J143:S143" si="69">J98*1.054</f>
        <v>0.38</v>
      </c>
      <c r="K143" s="22">
        <f t="shared" si="69"/>
        <v>0.76</v>
      </c>
      <c r="L143" s="22">
        <f t="shared" si="69"/>
        <v>1.01</v>
      </c>
      <c r="M143" s="22">
        <f t="shared" si="69"/>
        <v>1.5</v>
      </c>
      <c r="N143" s="22">
        <f t="shared" si="69"/>
        <v>1.69</v>
      </c>
      <c r="O143" s="22">
        <f t="shared" si="69"/>
        <v>27.51</v>
      </c>
      <c r="P143" s="22">
        <f t="shared" si="69"/>
        <v>0.53</v>
      </c>
      <c r="Q143" s="22">
        <f t="shared" si="69"/>
        <v>0.53</v>
      </c>
      <c r="R143" s="22">
        <f t="shared" si="69"/>
        <v>0.35</v>
      </c>
      <c r="S143" s="22">
        <f t="shared" si="69"/>
        <v>0.65</v>
      </c>
      <c r="T143" s="146">
        <f t="shared" si="55"/>
        <v>2.5000000000000001E-2</v>
      </c>
      <c r="U143" s="146">
        <f t="shared" si="56"/>
        <v>4.9000000000000002E-2</v>
      </c>
      <c r="V143" s="146">
        <f t="shared" si="57"/>
        <v>6.6000000000000003E-2</v>
      </c>
      <c r="W143" s="146">
        <f t="shared" si="58"/>
        <v>9.8000000000000004E-2</v>
      </c>
      <c r="X143" s="146">
        <f t="shared" si="59"/>
        <v>0.11</v>
      </c>
      <c r="Y143" s="146">
        <f t="shared" si="60"/>
        <v>1.8140000000000001</v>
      </c>
      <c r="Z143" s="146">
        <f t="shared" si="61"/>
        <v>3.5000000000000003E-2</v>
      </c>
      <c r="AA143" s="146">
        <f t="shared" si="62"/>
        <v>3.5000000000000003E-2</v>
      </c>
      <c r="AB143" s="146">
        <f t="shared" si="63"/>
        <v>2.3E-2</v>
      </c>
      <c r="AC143" s="146">
        <f t="shared" si="64"/>
        <v>4.2000000000000003E-2</v>
      </c>
      <c r="AD143">
        <v>4.0000000000000001E-3</v>
      </c>
      <c r="AE143">
        <f t="shared" si="65"/>
        <v>1.2999999999999999E-2</v>
      </c>
      <c r="AF143">
        <v>5.0000000000000001E-3</v>
      </c>
    </row>
    <row r="144" spans="1:32" ht="15" thickBot="1" x14ac:dyDescent="0.35">
      <c r="A144" s="313"/>
      <c r="B144" s="314"/>
      <c r="C144" s="21" t="s">
        <v>74</v>
      </c>
      <c r="D144" s="1" t="s">
        <v>10</v>
      </c>
      <c r="E144" s="105">
        <v>24</v>
      </c>
      <c r="F144" s="105">
        <v>55</v>
      </c>
      <c r="G144" s="105">
        <v>77</v>
      </c>
      <c r="H144" s="105">
        <v>99</v>
      </c>
      <c r="I144" s="105">
        <v>10000099</v>
      </c>
      <c r="J144" s="22">
        <f t="shared" ref="J144:S144" si="70">J99*1.054</f>
        <v>0.38</v>
      </c>
      <c r="K144" s="22">
        <f t="shared" si="70"/>
        <v>0.76</v>
      </c>
      <c r="L144" s="22">
        <f t="shared" si="70"/>
        <v>1.01</v>
      </c>
      <c r="M144" s="22">
        <f t="shared" si="70"/>
        <v>1.5</v>
      </c>
      <c r="N144" s="22">
        <f t="shared" si="70"/>
        <v>1.69</v>
      </c>
      <c r="O144" s="22">
        <f t="shared" si="70"/>
        <v>88.33</v>
      </c>
      <c r="P144" s="22">
        <f t="shared" si="70"/>
        <v>1.05</v>
      </c>
      <c r="Q144" s="22">
        <f t="shared" si="70"/>
        <v>1.05</v>
      </c>
      <c r="R144" s="22">
        <f t="shared" si="70"/>
        <v>0.35</v>
      </c>
      <c r="S144" s="22">
        <f t="shared" si="70"/>
        <v>0.65</v>
      </c>
      <c r="T144" s="146">
        <f t="shared" si="55"/>
        <v>2.5000000000000001E-2</v>
      </c>
      <c r="U144" s="146">
        <f t="shared" si="56"/>
        <v>4.9000000000000002E-2</v>
      </c>
      <c r="V144" s="146">
        <f t="shared" si="57"/>
        <v>6.6000000000000003E-2</v>
      </c>
      <c r="W144" s="146">
        <f t="shared" si="58"/>
        <v>9.8000000000000004E-2</v>
      </c>
      <c r="X144" s="146">
        <f t="shared" si="59"/>
        <v>0.11</v>
      </c>
      <c r="Y144" s="146">
        <f t="shared" si="60"/>
        <v>5.8250000000000002</v>
      </c>
      <c r="Z144" s="146">
        <f t="shared" si="61"/>
        <v>6.9000000000000006E-2</v>
      </c>
      <c r="AA144" s="146">
        <f t="shared" si="62"/>
        <v>6.9000000000000006E-2</v>
      </c>
      <c r="AB144" s="146">
        <f t="shared" si="63"/>
        <v>2.3E-2</v>
      </c>
      <c r="AC144" s="146">
        <f t="shared" si="64"/>
        <v>4.2000000000000003E-2</v>
      </c>
      <c r="AD144">
        <v>4.0000000000000001E-3</v>
      </c>
      <c r="AE144">
        <f t="shared" si="65"/>
        <v>1.2999999999999999E-2</v>
      </c>
      <c r="AF144">
        <v>5.0000000000000001E-3</v>
      </c>
    </row>
    <row r="145" spans="1:32" ht="29.4" thickBot="1" x14ac:dyDescent="0.35">
      <c r="A145" s="313"/>
      <c r="B145" s="314"/>
      <c r="C145" s="21" t="s">
        <v>75</v>
      </c>
      <c r="D145" s="1" t="s">
        <v>11</v>
      </c>
      <c r="E145" s="105">
        <v>124</v>
      </c>
      <c r="F145" s="105">
        <v>174</v>
      </c>
      <c r="G145" s="105">
        <v>224</v>
      </c>
      <c r="H145" s="105">
        <v>274</v>
      </c>
      <c r="I145" s="105">
        <v>100000274</v>
      </c>
      <c r="J145" s="22">
        <f t="shared" ref="J145:S145" si="71">J100*1.054</f>
        <v>0.38</v>
      </c>
      <c r="K145" s="22">
        <f t="shared" si="71"/>
        <v>0.76</v>
      </c>
      <c r="L145" s="22">
        <f t="shared" si="71"/>
        <v>1.01</v>
      </c>
      <c r="M145" s="22">
        <f t="shared" si="71"/>
        <v>1.5</v>
      </c>
      <c r="N145" s="22">
        <f t="shared" si="71"/>
        <v>1.69</v>
      </c>
      <c r="O145" s="22">
        <f t="shared" si="71"/>
        <v>27.51</v>
      </c>
      <c r="P145" s="22">
        <f>P100*1.054</f>
        <v>0.53</v>
      </c>
      <c r="Q145" s="22">
        <f t="shared" si="71"/>
        <v>0.53</v>
      </c>
      <c r="R145" s="22">
        <f t="shared" si="71"/>
        <v>0.35</v>
      </c>
      <c r="S145" s="22">
        <f t="shared" si="71"/>
        <v>0.65</v>
      </c>
      <c r="T145" s="146">
        <f t="shared" si="55"/>
        <v>2.5000000000000001E-2</v>
      </c>
      <c r="U145" s="146">
        <f t="shared" si="56"/>
        <v>4.9000000000000002E-2</v>
      </c>
      <c r="V145" s="146">
        <f t="shared" si="57"/>
        <v>6.6000000000000003E-2</v>
      </c>
      <c r="W145" s="146">
        <f t="shared" si="58"/>
        <v>9.8000000000000004E-2</v>
      </c>
      <c r="X145" s="146">
        <f t="shared" si="59"/>
        <v>0.11</v>
      </c>
      <c r="Y145" s="146">
        <f t="shared" si="60"/>
        <v>1.8140000000000001</v>
      </c>
      <c r="Z145" s="146">
        <f t="shared" si="61"/>
        <v>3.5000000000000003E-2</v>
      </c>
      <c r="AA145" s="146">
        <f t="shared" si="62"/>
        <v>3.5000000000000003E-2</v>
      </c>
      <c r="AB145" s="146">
        <f t="shared" si="63"/>
        <v>2.3E-2</v>
      </c>
      <c r="AC145" s="146">
        <f t="shared" si="64"/>
        <v>4.2000000000000003E-2</v>
      </c>
      <c r="AD145">
        <v>4.0000000000000001E-3</v>
      </c>
      <c r="AE145">
        <f t="shared" si="65"/>
        <v>1.2999999999999999E-2</v>
      </c>
      <c r="AF145">
        <v>5.0000000000000001E-3</v>
      </c>
    </row>
    <row r="146" spans="1:32" ht="15" thickBot="1" x14ac:dyDescent="0.35">
      <c r="A146" s="310" t="s">
        <v>76</v>
      </c>
      <c r="B146" s="315" t="s">
        <v>77</v>
      </c>
      <c r="C146" s="25" t="s">
        <v>78</v>
      </c>
      <c r="D146" s="2" t="s">
        <v>214</v>
      </c>
      <c r="E146" s="105">
        <v>0</v>
      </c>
      <c r="F146" s="105">
        <v>100</v>
      </c>
      <c r="G146" s="105">
        <v>200</v>
      </c>
      <c r="H146" s="105">
        <v>300</v>
      </c>
      <c r="I146" s="105">
        <v>100000300</v>
      </c>
      <c r="J146" s="26">
        <f>J101*1.054</f>
        <v>0</v>
      </c>
      <c r="K146" s="26">
        <f t="shared" ref="K146:S146" si="72">K101*1.054</f>
        <v>0.9</v>
      </c>
      <c r="L146" s="26">
        <f t="shared" si="72"/>
        <v>1.01</v>
      </c>
      <c r="M146" s="26">
        <f t="shared" si="72"/>
        <v>1.5</v>
      </c>
      <c r="N146" s="26">
        <f t="shared" si="72"/>
        <v>1.69</v>
      </c>
      <c r="O146" s="26">
        <f t="shared" si="72"/>
        <v>44.16</v>
      </c>
      <c r="P146" s="26">
        <f t="shared" si="72"/>
        <v>0.53</v>
      </c>
      <c r="Q146" s="26">
        <f t="shared" si="72"/>
        <v>0.53</v>
      </c>
      <c r="R146" s="26">
        <f t="shared" si="72"/>
        <v>0.35</v>
      </c>
      <c r="S146" s="26">
        <f t="shared" si="72"/>
        <v>0.65</v>
      </c>
      <c r="T146" s="146">
        <f t="shared" si="55"/>
        <v>0</v>
      </c>
      <c r="U146" s="146">
        <f t="shared" si="56"/>
        <v>5.8999999999999997E-2</v>
      </c>
      <c r="V146" s="146">
        <f t="shared" si="57"/>
        <v>6.6000000000000003E-2</v>
      </c>
      <c r="W146" s="146">
        <f t="shared" si="58"/>
        <v>9.8000000000000004E-2</v>
      </c>
      <c r="X146" s="146">
        <f t="shared" si="59"/>
        <v>0.11</v>
      </c>
      <c r="Y146" s="146">
        <f t="shared" si="60"/>
        <v>2.9119999999999999</v>
      </c>
      <c r="Z146" s="146">
        <f t="shared" si="61"/>
        <v>3.5000000000000003E-2</v>
      </c>
      <c r="AA146" s="146">
        <f t="shared" si="62"/>
        <v>3.5000000000000003E-2</v>
      </c>
      <c r="AB146" s="146">
        <f t="shared" si="63"/>
        <v>2.3E-2</v>
      </c>
      <c r="AC146" s="146">
        <f t="shared" si="64"/>
        <v>4.2000000000000003E-2</v>
      </c>
      <c r="AD146">
        <v>4.0000000000000001E-3</v>
      </c>
      <c r="AE146">
        <f t="shared" si="65"/>
        <v>1.2999999999999999E-2</v>
      </c>
      <c r="AF146">
        <v>5.0000000000000001E-3</v>
      </c>
    </row>
    <row r="147" spans="1:32" ht="29.4" thickBot="1" x14ac:dyDescent="0.35">
      <c r="A147" s="310"/>
      <c r="B147" s="315"/>
      <c r="C147" s="25" t="s">
        <v>79</v>
      </c>
      <c r="D147" s="2" t="s">
        <v>13</v>
      </c>
      <c r="E147" s="106">
        <v>0</v>
      </c>
      <c r="F147" s="107">
        <v>200</v>
      </c>
      <c r="G147" s="107">
        <v>400</v>
      </c>
      <c r="H147" s="107">
        <v>600</v>
      </c>
      <c r="I147" s="107">
        <v>100000600</v>
      </c>
      <c r="J147" s="26">
        <f t="shared" ref="J147:S147" si="73">J102*1.054</f>
        <v>0</v>
      </c>
      <c r="K147" s="26">
        <f t="shared" si="73"/>
        <v>0.9</v>
      </c>
      <c r="L147" s="26">
        <f t="shared" si="73"/>
        <v>1.01</v>
      </c>
      <c r="M147" s="26">
        <f t="shared" si="73"/>
        <v>1.5</v>
      </c>
      <c r="N147" s="26">
        <f t="shared" si="73"/>
        <v>1.69</v>
      </c>
      <c r="O147" s="26">
        <f t="shared" si="73"/>
        <v>44.16</v>
      </c>
      <c r="P147" s="26">
        <f t="shared" si="73"/>
        <v>0.53</v>
      </c>
      <c r="Q147" s="26">
        <f t="shared" si="73"/>
        <v>0.53</v>
      </c>
      <c r="R147" s="26">
        <f t="shared" si="73"/>
        <v>0.35</v>
      </c>
      <c r="S147" s="26">
        <f t="shared" si="73"/>
        <v>0.65</v>
      </c>
      <c r="T147" s="146">
        <f t="shared" si="55"/>
        <v>0</v>
      </c>
      <c r="U147" s="146">
        <f t="shared" si="56"/>
        <v>5.8999999999999997E-2</v>
      </c>
      <c r="V147" s="146">
        <f t="shared" si="57"/>
        <v>6.6000000000000003E-2</v>
      </c>
      <c r="W147" s="146">
        <f t="shared" si="58"/>
        <v>9.8000000000000004E-2</v>
      </c>
      <c r="X147" s="146">
        <f t="shared" si="59"/>
        <v>0.11</v>
      </c>
      <c r="Y147" s="146">
        <f t="shared" si="60"/>
        <v>2.9119999999999999</v>
      </c>
      <c r="Z147" s="146">
        <f t="shared" si="61"/>
        <v>3.5000000000000003E-2</v>
      </c>
      <c r="AA147" s="146">
        <f t="shared" si="62"/>
        <v>3.5000000000000003E-2</v>
      </c>
      <c r="AB147" s="146">
        <f t="shared" si="63"/>
        <v>2.3E-2</v>
      </c>
      <c r="AC147" s="146">
        <f t="shared" si="64"/>
        <v>4.2000000000000003E-2</v>
      </c>
      <c r="AD147">
        <v>4.0000000000000001E-3</v>
      </c>
      <c r="AE147">
        <f t="shared" si="65"/>
        <v>1.2999999999999999E-2</v>
      </c>
      <c r="AF147">
        <v>5.0000000000000001E-3</v>
      </c>
    </row>
    <row r="148" spans="1:32" ht="29.4" thickBot="1" x14ac:dyDescent="0.35">
      <c r="A148" s="310"/>
      <c r="B148" s="315"/>
      <c r="C148" s="25" t="s">
        <v>80</v>
      </c>
      <c r="D148" s="2" t="s">
        <v>14</v>
      </c>
      <c r="E148" s="106">
        <v>0</v>
      </c>
      <c r="F148" s="107">
        <v>1000</v>
      </c>
      <c r="G148" s="107">
        <v>20000</v>
      </c>
      <c r="H148" s="107">
        <v>50000</v>
      </c>
      <c r="I148" s="107">
        <v>10000050000</v>
      </c>
      <c r="J148" s="26">
        <f t="shared" ref="J148:S148" si="74">J103*1.054</f>
        <v>0</v>
      </c>
      <c r="K148" s="26">
        <f t="shared" si="74"/>
        <v>1.5</v>
      </c>
      <c r="L148" s="26">
        <f t="shared" si="74"/>
        <v>1.69</v>
      </c>
      <c r="M148" s="26">
        <f t="shared" si="74"/>
        <v>1.79</v>
      </c>
      <c r="N148" s="26">
        <f t="shared" si="74"/>
        <v>1.9</v>
      </c>
      <c r="O148" s="26">
        <f t="shared" si="74"/>
        <v>88.33</v>
      </c>
      <c r="P148" s="26">
        <f t="shared" si="74"/>
        <v>1.05</v>
      </c>
      <c r="Q148" s="26">
        <f t="shared" si="74"/>
        <v>1.05</v>
      </c>
      <c r="R148" s="26">
        <f t="shared" si="74"/>
        <v>0.35</v>
      </c>
      <c r="S148" s="26">
        <f t="shared" si="74"/>
        <v>0.65</v>
      </c>
      <c r="T148" s="146">
        <f t="shared" si="55"/>
        <v>0</v>
      </c>
      <c r="U148" s="146">
        <f t="shared" si="56"/>
        <v>9.8000000000000004E-2</v>
      </c>
      <c r="V148" s="146">
        <f t="shared" si="57"/>
        <v>0.11</v>
      </c>
      <c r="W148" s="146">
        <f t="shared" si="58"/>
        <v>0.11600000000000001</v>
      </c>
      <c r="X148" s="146">
        <f t="shared" si="59"/>
        <v>0.124</v>
      </c>
      <c r="Y148" s="146">
        <f t="shared" si="60"/>
        <v>5.8250000000000002</v>
      </c>
      <c r="Z148" s="146">
        <f t="shared" si="61"/>
        <v>6.9000000000000006E-2</v>
      </c>
      <c r="AA148" s="146">
        <f t="shared" si="62"/>
        <v>6.9000000000000006E-2</v>
      </c>
      <c r="AB148" s="146">
        <f t="shared" si="63"/>
        <v>2.3E-2</v>
      </c>
      <c r="AC148" s="146">
        <f t="shared" si="64"/>
        <v>4.2000000000000003E-2</v>
      </c>
      <c r="AD148">
        <v>4.0000000000000001E-3</v>
      </c>
      <c r="AE148">
        <f t="shared" si="65"/>
        <v>1.2999999999999999E-2</v>
      </c>
      <c r="AF148">
        <v>5.0000000000000001E-3</v>
      </c>
    </row>
    <row r="149" spans="1:32" ht="15" thickBot="1" x14ac:dyDescent="0.35">
      <c r="A149" s="316" t="s">
        <v>81</v>
      </c>
      <c r="B149" s="317" t="s">
        <v>82</v>
      </c>
      <c r="C149" s="31" t="s">
        <v>83</v>
      </c>
      <c r="D149" s="3" t="s">
        <v>12</v>
      </c>
      <c r="E149" s="106">
        <v>0</v>
      </c>
      <c r="F149" s="108">
        <v>200</v>
      </c>
      <c r="G149" s="108">
        <v>250</v>
      </c>
      <c r="H149" s="108">
        <v>300</v>
      </c>
      <c r="I149" s="108">
        <v>100000300</v>
      </c>
      <c r="J149" s="32">
        <f>J104*1.054</f>
        <v>0</v>
      </c>
      <c r="K149" s="32">
        <f t="shared" ref="K149:S149" si="75">K104*1.054</f>
        <v>0.89590000000000003</v>
      </c>
      <c r="L149" s="32">
        <f t="shared" si="75"/>
        <v>1.0118400000000001</v>
      </c>
      <c r="M149" s="32">
        <f t="shared" si="75"/>
        <v>1.49668</v>
      </c>
      <c r="N149" s="32">
        <f t="shared" si="75"/>
        <v>1.6863999999999999</v>
      </c>
      <c r="O149" s="32">
        <f t="shared" si="75"/>
        <v>44.162599999999998</v>
      </c>
      <c r="P149" s="32">
        <f t="shared" si="75"/>
        <v>0.52700000000000002</v>
      </c>
      <c r="Q149" s="32">
        <f t="shared" si="75"/>
        <v>0.52700000000000002</v>
      </c>
      <c r="R149" s="32">
        <f t="shared" si="75"/>
        <v>0.34782000000000002</v>
      </c>
      <c r="S149" s="32">
        <f t="shared" si="75"/>
        <v>0.65347999999999995</v>
      </c>
      <c r="T149" s="146">
        <f t="shared" si="55"/>
        <v>0</v>
      </c>
      <c r="U149" s="146">
        <f t="shared" si="56"/>
        <v>5.8000000000000003E-2</v>
      </c>
      <c r="V149" s="146">
        <f t="shared" si="57"/>
        <v>6.6000000000000003E-2</v>
      </c>
      <c r="W149" s="146">
        <f t="shared" si="58"/>
        <v>9.7000000000000003E-2</v>
      </c>
      <c r="X149" s="146">
        <f t="shared" si="59"/>
        <v>0.11</v>
      </c>
      <c r="Y149" s="146">
        <f t="shared" si="60"/>
        <v>2.9119999999999999</v>
      </c>
      <c r="Z149" s="146">
        <f t="shared" si="61"/>
        <v>3.5000000000000003E-2</v>
      </c>
      <c r="AA149" s="146">
        <f t="shared" si="62"/>
        <v>3.5000000000000003E-2</v>
      </c>
      <c r="AB149" s="146">
        <f t="shared" si="63"/>
        <v>2.3E-2</v>
      </c>
      <c r="AC149" s="146">
        <f t="shared" si="64"/>
        <v>4.2000000000000003E-2</v>
      </c>
      <c r="AD149">
        <v>4.0000000000000001E-3</v>
      </c>
      <c r="AE149">
        <f t="shared" si="65"/>
        <v>1.2999999999999999E-2</v>
      </c>
      <c r="AF149">
        <v>5.0000000000000001E-3</v>
      </c>
    </row>
    <row r="150" spans="1:32" ht="29.4" thickBot="1" x14ac:dyDescent="0.35">
      <c r="A150" s="316"/>
      <c r="B150" s="317"/>
      <c r="C150" s="31" t="s">
        <v>84</v>
      </c>
      <c r="D150" s="3" t="s">
        <v>15</v>
      </c>
      <c r="E150" s="106">
        <v>0</v>
      </c>
      <c r="F150" s="108">
        <v>200</v>
      </c>
      <c r="G150" s="108">
        <v>400</v>
      </c>
      <c r="H150" s="108">
        <v>600</v>
      </c>
      <c r="I150" s="108">
        <v>100000600</v>
      </c>
      <c r="J150" s="32">
        <f t="shared" ref="J150:S150" si="76">J105*1.054</f>
        <v>0</v>
      </c>
      <c r="K150" s="32">
        <f t="shared" si="76"/>
        <v>0.89590000000000003</v>
      </c>
      <c r="L150" s="32">
        <f t="shared" si="76"/>
        <v>1.0118400000000001</v>
      </c>
      <c r="M150" s="32">
        <f t="shared" si="76"/>
        <v>1.49668</v>
      </c>
      <c r="N150" s="32">
        <f t="shared" si="76"/>
        <v>1.6863999999999999</v>
      </c>
      <c r="O150" s="32">
        <f t="shared" si="76"/>
        <v>44.162599999999998</v>
      </c>
      <c r="P150" s="32">
        <f t="shared" si="76"/>
        <v>0.52700000000000002</v>
      </c>
      <c r="Q150" s="32">
        <f t="shared" si="76"/>
        <v>0.52700000000000002</v>
      </c>
      <c r="R150" s="32">
        <f t="shared" si="76"/>
        <v>0.34782000000000002</v>
      </c>
      <c r="S150" s="32">
        <f t="shared" si="76"/>
        <v>0.65347999999999995</v>
      </c>
      <c r="T150" s="146">
        <f t="shared" si="55"/>
        <v>0</v>
      </c>
      <c r="U150" s="146">
        <f t="shared" si="56"/>
        <v>5.8000000000000003E-2</v>
      </c>
      <c r="V150" s="146">
        <f t="shared" si="57"/>
        <v>6.6000000000000003E-2</v>
      </c>
      <c r="W150" s="146">
        <f t="shared" si="58"/>
        <v>9.7000000000000003E-2</v>
      </c>
      <c r="X150" s="146">
        <f t="shared" si="59"/>
        <v>0.11</v>
      </c>
      <c r="Y150" s="146">
        <f t="shared" si="60"/>
        <v>2.9119999999999999</v>
      </c>
      <c r="Z150" s="146">
        <f t="shared" si="61"/>
        <v>3.5000000000000003E-2</v>
      </c>
      <c r="AA150" s="146">
        <f t="shared" si="62"/>
        <v>3.5000000000000003E-2</v>
      </c>
      <c r="AB150" s="146">
        <f t="shared" si="63"/>
        <v>2.3E-2</v>
      </c>
      <c r="AC150" s="146">
        <f t="shared" si="64"/>
        <v>4.2000000000000003E-2</v>
      </c>
      <c r="AD150">
        <v>4.0000000000000001E-3</v>
      </c>
      <c r="AE150">
        <f t="shared" si="65"/>
        <v>1.2999999999999999E-2</v>
      </c>
      <c r="AF150">
        <v>5.0000000000000001E-3</v>
      </c>
    </row>
    <row r="151" spans="1:32" ht="15" thickBot="1" x14ac:dyDescent="0.35">
      <c r="A151" s="316"/>
      <c r="B151" s="317"/>
      <c r="C151" s="31" t="s">
        <v>85</v>
      </c>
      <c r="D151" s="3" t="s">
        <v>16</v>
      </c>
      <c r="E151" s="106">
        <v>0</v>
      </c>
      <c r="F151" s="108">
        <v>200</v>
      </c>
      <c r="G151" s="108">
        <v>400</v>
      </c>
      <c r="H151" s="108">
        <v>600</v>
      </c>
      <c r="I151" s="108">
        <v>100000600</v>
      </c>
      <c r="J151" s="32">
        <f t="shared" ref="J151:S151" si="77">J106*1.054</f>
        <v>0</v>
      </c>
      <c r="K151" s="32">
        <f t="shared" si="77"/>
        <v>0.89590000000000003</v>
      </c>
      <c r="L151" s="32">
        <f t="shared" si="77"/>
        <v>1.0118400000000001</v>
      </c>
      <c r="M151" s="32">
        <f t="shared" si="77"/>
        <v>1.49668</v>
      </c>
      <c r="N151" s="32">
        <f t="shared" si="77"/>
        <v>1.6863999999999999</v>
      </c>
      <c r="O151" s="32">
        <f t="shared" si="77"/>
        <v>44.162599999999998</v>
      </c>
      <c r="P151" s="32">
        <f t="shared" si="77"/>
        <v>0.52700000000000002</v>
      </c>
      <c r="Q151" s="32">
        <f t="shared" si="77"/>
        <v>0.52700000000000002</v>
      </c>
      <c r="R151" s="32">
        <f t="shared" si="77"/>
        <v>0.34782000000000002</v>
      </c>
      <c r="S151" s="32">
        <f t="shared" si="77"/>
        <v>0.65347999999999995</v>
      </c>
      <c r="T151" s="146">
        <f t="shared" si="55"/>
        <v>0</v>
      </c>
      <c r="U151" s="146">
        <f t="shared" si="56"/>
        <v>5.8000000000000003E-2</v>
      </c>
      <c r="V151" s="146">
        <f t="shared" si="57"/>
        <v>6.6000000000000003E-2</v>
      </c>
      <c r="W151" s="146">
        <f t="shared" si="58"/>
        <v>9.7000000000000003E-2</v>
      </c>
      <c r="X151" s="146">
        <f t="shared" si="59"/>
        <v>0.11</v>
      </c>
      <c r="Y151" s="146">
        <f t="shared" si="60"/>
        <v>2.9119999999999999</v>
      </c>
      <c r="Z151" s="146">
        <f t="shared" si="61"/>
        <v>3.5000000000000003E-2</v>
      </c>
      <c r="AA151" s="146">
        <f t="shared" si="62"/>
        <v>3.5000000000000003E-2</v>
      </c>
      <c r="AB151" s="146">
        <f t="shared" si="63"/>
        <v>2.3E-2</v>
      </c>
      <c r="AC151" s="146">
        <f t="shared" si="64"/>
        <v>4.2000000000000003E-2</v>
      </c>
      <c r="AD151">
        <v>4.0000000000000001E-3</v>
      </c>
      <c r="AE151">
        <f t="shared" si="65"/>
        <v>1.2999999999999999E-2</v>
      </c>
      <c r="AF151">
        <v>5.0000000000000001E-3</v>
      </c>
    </row>
    <row r="152" spans="1:32" ht="29.4" thickBot="1" x14ac:dyDescent="0.35">
      <c r="A152" s="316"/>
      <c r="B152" s="317"/>
      <c r="C152" s="31" t="s">
        <v>86</v>
      </c>
      <c r="D152" s="3" t="s">
        <v>17</v>
      </c>
      <c r="E152" s="106">
        <v>0</v>
      </c>
      <c r="F152" s="108">
        <v>400</v>
      </c>
      <c r="G152" s="108">
        <v>600</v>
      </c>
      <c r="H152" s="108">
        <v>800</v>
      </c>
      <c r="I152" s="108">
        <v>100000800</v>
      </c>
      <c r="J152" s="32">
        <f t="shared" ref="J152:S152" si="78">J107*1.054</f>
        <v>0</v>
      </c>
      <c r="K152" s="32">
        <f t="shared" si="78"/>
        <v>0.89590000000000003</v>
      </c>
      <c r="L152" s="32">
        <f t="shared" si="78"/>
        <v>1.0118400000000001</v>
      </c>
      <c r="M152" s="32">
        <f t="shared" si="78"/>
        <v>1.49668</v>
      </c>
      <c r="N152" s="32">
        <f t="shared" si="78"/>
        <v>1.6863999999999999</v>
      </c>
      <c r="O152" s="32">
        <f t="shared" si="78"/>
        <v>44.162599999999998</v>
      </c>
      <c r="P152" s="32">
        <f t="shared" si="78"/>
        <v>0.52700000000000002</v>
      </c>
      <c r="Q152" s="32">
        <f t="shared" si="78"/>
        <v>0.52700000000000002</v>
      </c>
      <c r="R152" s="32">
        <f t="shared" si="78"/>
        <v>0.34782000000000002</v>
      </c>
      <c r="S152" s="32">
        <f t="shared" si="78"/>
        <v>0.65347999999999995</v>
      </c>
      <c r="T152" s="146">
        <f t="shared" si="55"/>
        <v>0</v>
      </c>
      <c r="U152" s="146">
        <f t="shared" si="56"/>
        <v>5.8000000000000003E-2</v>
      </c>
      <c r="V152" s="146">
        <f t="shared" si="57"/>
        <v>6.6000000000000003E-2</v>
      </c>
      <c r="W152" s="146">
        <f t="shared" si="58"/>
        <v>9.7000000000000003E-2</v>
      </c>
      <c r="X152" s="146">
        <f t="shared" si="59"/>
        <v>0.11</v>
      </c>
      <c r="Y152" s="146">
        <f t="shared" si="60"/>
        <v>2.9119999999999999</v>
      </c>
      <c r="Z152" s="146">
        <f t="shared" si="61"/>
        <v>3.5000000000000003E-2</v>
      </c>
      <c r="AA152" s="146">
        <f t="shared" si="62"/>
        <v>3.5000000000000003E-2</v>
      </c>
      <c r="AB152" s="146">
        <f t="shared" si="63"/>
        <v>2.3E-2</v>
      </c>
      <c r="AC152" s="146">
        <f t="shared" si="64"/>
        <v>4.2000000000000003E-2</v>
      </c>
      <c r="AD152">
        <v>4.0000000000000001E-3</v>
      </c>
      <c r="AE152">
        <f t="shared" si="65"/>
        <v>1.2999999999999999E-2</v>
      </c>
      <c r="AF152">
        <v>5.0000000000000001E-3</v>
      </c>
    </row>
    <row r="153" spans="1:32" ht="29.4" thickBot="1" x14ac:dyDescent="0.35">
      <c r="A153" s="316"/>
      <c r="B153" s="317"/>
      <c r="C153" s="31" t="s">
        <v>87</v>
      </c>
      <c r="D153" s="3" t="s">
        <v>18</v>
      </c>
      <c r="E153" s="106">
        <v>0</v>
      </c>
      <c r="F153" s="108">
        <v>800</v>
      </c>
      <c r="G153" s="108">
        <v>1200</v>
      </c>
      <c r="H153" s="108">
        <v>1600</v>
      </c>
      <c r="I153" s="108">
        <v>1000001600</v>
      </c>
      <c r="J153" s="32">
        <f t="shared" ref="J153:S153" si="79">J108*1.054</f>
        <v>0</v>
      </c>
      <c r="K153" s="32">
        <f t="shared" si="79"/>
        <v>0.89590000000000003</v>
      </c>
      <c r="L153" s="32">
        <f t="shared" si="79"/>
        <v>1.0118400000000001</v>
      </c>
      <c r="M153" s="32">
        <f t="shared" si="79"/>
        <v>1.49668</v>
      </c>
      <c r="N153" s="32">
        <f t="shared" si="79"/>
        <v>1.6863999999999999</v>
      </c>
      <c r="O153" s="32">
        <f t="shared" si="79"/>
        <v>88.325199999999995</v>
      </c>
      <c r="P153" s="32">
        <f t="shared" si="79"/>
        <v>1.054</v>
      </c>
      <c r="Q153" s="32">
        <f t="shared" si="79"/>
        <v>1.054</v>
      </c>
      <c r="R153" s="32">
        <f t="shared" si="79"/>
        <v>0.34782000000000002</v>
      </c>
      <c r="S153" s="32">
        <f t="shared" si="79"/>
        <v>0.65347999999999995</v>
      </c>
      <c r="T153" s="146">
        <f t="shared" si="55"/>
        <v>0</v>
      </c>
      <c r="U153" s="146">
        <f t="shared" si="56"/>
        <v>5.8000000000000003E-2</v>
      </c>
      <c r="V153" s="146">
        <f t="shared" si="57"/>
        <v>6.6000000000000003E-2</v>
      </c>
      <c r="W153" s="146">
        <f t="shared" si="58"/>
        <v>9.7000000000000003E-2</v>
      </c>
      <c r="X153" s="146">
        <f t="shared" si="59"/>
        <v>0.11</v>
      </c>
      <c r="Y153" s="146">
        <f t="shared" si="60"/>
        <v>5.8250000000000002</v>
      </c>
      <c r="Z153" s="146">
        <f t="shared" si="61"/>
        <v>7.0000000000000007E-2</v>
      </c>
      <c r="AA153" s="146">
        <f t="shared" si="62"/>
        <v>7.0000000000000007E-2</v>
      </c>
      <c r="AB153" s="146">
        <f t="shared" si="63"/>
        <v>2.3E-2</v>
      </c>
      <c r="AC153" s="146">
        <f t="shared" si="64"/>
        <v>4.2000000000000003E-2</v>
      </c>
      <c r="AD153">
        <v>4.0000000000000001E-3</v>
      </c>
      <c r="AE153">
        <f t="shared" si="65"/>
        <v>1.2999999999999999E-2</v>
      </c>
      <c r="AF153">
        <v>5.0000000000000001E-3</v>
      </c>
    </row>
    <row r="154" spans="1:32" ht="29.4" thickBot="1" x14ac:dyDescent="0.35">
      <c r="A154" s="316"/>
      <c r="B154" s="317"/>
      <c r="C154" s="31" t="s">
        <v>88</v>
      </c>
      <c r="D154" s="3" t="s">
        <v>19</v>
      </c>
      <c r="E154" s="106">
        <v>0</v>
      </c>
      <c r="F154" s="108">
        <v>200</v>
      </c>
      <c r="G154" s="108">
        <v>400</v>
      </c>
      <c r="H154" s="108">
        <v>800</v>
      </c>
      <c r="I154" s="108">
        <v>100000800</v>
      </c>
      <c r="J154" s="32">
        <f t="shared" ref="J154:S154" si="80">J109*1.054</f>
        <v>0</v>
      </c>
      <c r="K154" s="32">
        <f t="shared" si="80"/>
        <v>0.89590000000000003</v>
      </c>
      <c r="L154" s="32">
        <f t="shared" si="80"/>
        <v>1.0118400000000001</v>
      </c>
      <c r="M154" s="32">
        <f t="shared" si="80"/>
        <v>1.49668</v>
      </c>
      <c r="N154" s="32">
        <f t="shared" si="80"/>
        <v>1.6863999999999999</v>
      </c>
      <c r="O154" s="32">
        <f t="shared" si="80"/>
        <v>44.162599999999998</v>
      </c>
      <c r="P154" s="32">
        <f t="shared" si="80"/>
        <v>0.52700000000000002</v>
      </c>
      <c r="Q154" s="32">
        <f t="shared" si="80"/>
        <v>0.52700000000000002</v>
      </c>
      <c r="R154" s="32">
        <f t="shared" si="80"/>
        <v>0.34782000000000002</v>
      </c>
      <c r="S154" s="32">
        <f t="shared" si="80"/>
        <v>0.65347999999999995</v>
      </c>
      <c r="T154" s="146">
        <f t="shared" si="55"/>
        <v>0</v>
      </c>
      <c r="U154" s="146">
        <f t="shared" si="56"/>
        <v>5.8000000000000003E-2</v>
      </c>
      <c r="V154" s="146">
        <f t="shared" si="57"/>
        <v>6.6000000000000003E-2</v>
      </c>
      <c r="W154" s="146">
        <f t="shared" si="58"/>
        <v>9.7000000000000003E-2</v>
      </c>
      <c r="X154" s="146">
        <f t="shared" si="59"/>
        <v>0.11</v>
      </c>
      <c r="Y154" s="146">
        <f t="shared" si="60"/>
        <v>2.9119999999999999</v>
      </c>
      <c r="Z154" s="146">
        <f t="shared" si="61"/>
        <v>3.5000000000000003E-2</v>
      </c>
      <c r="AA154" s="146">
        <f t="shared" si="62"/>
        <v>3.5000000000000003E-2</v>
      </c>
      <c r="AB154" s="146">
        <f t="shared" si="63"/>
        <v>2.3E-2</v>
      </c>
      <c r="AC154" s="146">
        <f t="shared" si="64"/>
        <v>4.2000000000000003E-2</v>
      </c>
      <c r="AD154">
        <v>4.0000000000000001E-3</v>
      </c>
      <c r="AE154">
        <f t="shared" si="65"/>
        <v>1.2999999999999999E-2</v>
      </c>
      <c r="AF154">
        <v>5.0000000000000001E-3</v>
      </c>
    </row>
    <row r="155" spans="1:32" ht="15" thickBot="1" x14ac:dyDescent="0.35">
      <c r="A155" s="316"/>
      <c r="B155" s="317"/>
      <c r="C155" s="31" t="s">
        <v>89</v>
      </c>
      <c r="D155" s="3" t="s">
        <v>20</v>
      </c>
      <c r="E155" s="106">
        <v>0</v>
      </c>
      <c r="F155" s="108">
        <v>200</v>
      </c>
      <c r="G155" s="108">
        <v>400</v>
      </c>
      <c r="H155" s="108">
        <v>800</v>
      </c>
      <c r="I155" s="108">
        <v>100000800</v>
      </c>
      <c r="J155" s="32">
        <f t="shared" ref="J155:S155" si="81">J110*1.054</f>
        <v>0</v>
      </c>
      <c r="K155" s="32">
        <f t="shared" si="81"/>
        <v>1.0118400000000001</v>
      </c>
      <c r="L155" s="32">
        <f t="shared" si="81"/>
        <v>1.49668</v>
      </c>
      <c r="M155" s="32">
        <f t="shared" si="81"/>
        <v>1.6863999999999999</v>
      </c>
      <c r="N155" s="32">
        <f t="shared" si="81"/>
        <v>1.7918000000000001</v>
      </c>
      <c r="O155" s="32">
        <f t="shared" si="81"/>
        <v>44.162599999999998</v>
      </c>
      <c r="P155" s="32">
        <f t="shared" si="81"/>
        <v>0.52700000000000002</v>
      </c>
      <c r="Q155" s="32">
        <f t="shared" si="81"/>
        <v>0.52700000000000002</v>
      </c>
      <c r="R155" s="32">
        <f t="shared" si="81"/>
        <v>0.34782000000000002</v>
      </c>
      <c r="S155" s="32">
        <f t="shared" si="81"/>
        <v>0.65347999999999995</v>
      </c>
      <c r="T155" s="146">
        <f t="shared" si="55"/>
        <v>0</v>
      </c>
      <c r="U155" s="146">
        <f t="shared" si="56"/>
        <v>6.6000000000000003E-2</v>
      </c>
      <c r="V155" s="146">
        <f t="shared" si="57"/>
        <v>9.7000000000000003E-2</v>
      </c>
      <c r="W155" s="146">
        <f t="shared" si="58"/>
        <v>0.11</v>
      </c>
      <c r="X155" s="146">
        <f t="shared" si="59"/>
        <v>0.11600000000000001</v>
      </c>
      <c r="Y155" s="146">
        <f t="shared" si="60"/>
        <v>2.9119999999999999</v>
      </c>
      <c r="Z155" s="146">
        <f t="shared" si="61"/>
        <v>3.5000000000000003E-2</v>
      </c>
      <c r="AA155" s="146">
        <f t="shared" si="62"/>
        <v>3.5000000000000003E-2</v>
      </c>
      <c r="AB155" s="146">
        <f t="shared" si="63"/>
        <v>2.3E-2</v>
      </c>
      <c r="AC155" s="146">
        <f t="shared" si="64"/>
        <v>4.2000000000000003E-2</v>
      </c>
      <c r="AD155">
        <v>4.0000000000000001E-3</v>
      </c>
      <c r="AE155">
        <f t="shared" si="65"/>
        <v>1.2999999999999999E-2</v>
      </c>
      <c r="AF155">
        <v>5.0000000000000001E-3</v>
      </c>
    </row>
    <row r="156" spans="1:32" ht="29.4" thickBot="1" x14ac:dyDescent="0.35">
      <c r="A156" s="316"/>
      <c r="B156" s="317"/>
      <c r="C156" s="31" t="s">
        <v>90</v>
      </c>
      <c r="D156" s="3" t="s">
        <v>21</v>
      </c>
      <c r="E156" s="106">
        <v>0</v>
      </c>
      <c r="F156" s="108">
        <v>200</v>
      </c>
      <c r="G156" s="108">
        <v>400</v>
      </c>
      <c r="H156" s="108">
        <v>800</v>
      </c>
      <c r="I156" s="108">
        <v>100000800</v>
      </c>
      <c r="J156" s="32">
        <f t="shared" ref="J156:S156" si="82">J111*1.054</f>
        <v>0</v>
      </c>
      <c r="K156" s="32">
        <f t="shared" si="82"/>
        <v>1.0118400000000001</v>
      </c>
      <c r="L156" s="32">
        <f t="shared" si="82"/>
        <v>1.49668</v>
      </c>
      <c r="M156" s="32">
        <f t="shared" si="82"/>
        <v>1.6863999999999999</v>
      </c>
      <c r="N156" s="32">
        <f t="shared" si="82"/>
        <v>1.7918000000000001</v>
      </c>
      <c r="O156" s="32">
        <f t="shared" si="82"/>
        <v>88.325199999999995</v>
      </c>
      <c r="P156" s="32">
        <f t="shared" si="82"/>
        <v>1.054</v>
      </c>
      <c r="Q156" s="32">
        <f t="shared" si="82"/>
        <v>1.054</v>
      </c>
      <c r="R156" s="32">
        <f t="shared" si="82"/>
        <v>0.34782000000000002</v>
      </c>
      <c r="S156" s="32">
        <f t="shared" si="82"/>
        <v>0.65347999999999995</v>
      </c>
      <c r="T156" s="146">
        <f t="shared" si="55"/>
        <v>0</v>
      </c>
      <c r="U156" s="146">
        <f t="shared" si="56"/>
        <v>6.6000000000000003E-2</v>
      </c>
      <c r="V156" s="146">
        <f t="shared" si="57"/>
        <v>9.7000000000000003E-2</v>
      </c>
      <c r="W156" s="146">
        <f t="shared" si="58"/>
        <v>0.11</v>
      </c>
      <c r="X156" s="146">
        <f t="shared" si="59"/>
        <v>0.11600000000000001</v>
      </c>
      <c r="Y156" s="146">
        <f t="shared" si="60"/>
        <v>5.8250000000000002</v>
      </c>
      <c r="Z156" s="146">
        <f t="shared" si="61"/>
        <v>7.0000000000000007E-2</v>
      </c>
      <c r="AA156" s="146">
        <f t="shared" si="62"/>
        <v>7.0000000000000007E-2</v>
      </c>
      <c r="AB156" s="146">
        <f t="shared" si="63"/>
        <v>2.3E-2</v>
      </c>
      <c r="AC156" s="146">
        <f t="shared" si="64"/>
        <v>4.2000000000000003E-2</v>
      </c>
      <c r="AD156">
        <v>4.0000000000000001E-3</v>
      </c>
      <c r="AE156">
        <f t="shared" si="65"/>
        <v>1.2999999999999999E-2</v>
      </c>
      <c r="AF156">
        <v>5.0000000000000001E-3</v>
      </c>
    </row>
    <row r="157" spans="1:32" ht="29.4" thickBot="1" x14ac:dyDescent="0.35">
      <c r="A157" s="316"/>
      <c r="B157" s="317"/>
      <c r="C157" s="31" t="s">
        <v>91</v>
      </c>
      <c r="D157" s="3" t="s">
        <v>22</v>
      </c>
      <c r="E157" s="106">
        <v>0</v>
      </c>
      <c r="F157" s="108">
        <v>200</v>
      </c>
      <c r="G157" s="108">
        <v>300</v>
      </c>
      <c r="H157" s="108">
        <v>400</v>
      </c>
      <c r="I157" s="108">
        <v>100000400</v>
      </c>
      <c r="J157" s="32">
        <f t="shared" ref="J157:S157" si="83">J112*1.054</f>
        <v>0</v>
      </c>
      <c r="K157" s="32">
        <f t="shared" si="83"/>
        <v>0.89590000000000003</v>
      </c>
      <c r="L157" s="32">
        <f t="shared" si="83"/>
        <v>1.0118400000000001</v>
      </c>
      <c r="M157" s="32">
        <f t="shared" si="83"/>
        <v>1.49668</v>
      </c>
      <c r="N157" s="32">
        <f t="shared" si="83"/>
        <v>1.6863999999999999</v>
      </c>
      <c r="O157" s="32">
        <f t="shared" si="83"/>
        <v>44.162599999999998</v>
      </c>
      <c r="P157" s="32">
        <f t="shared" si="83"/>
        <v>0.52700000000000002</v>
      </c>
      <c r="Q157" s="32">
        <f t="shared" si="83"/>
        <v>0.52700000000000002</v>
      </c>
      <c r="R157" s="32">
        <f t="shared" si="83"/>
        <v>0.34782000000000002</v>
      </c>
      <c r="S157" s="32">
        <f t="shared" si="83"/>
        <v>0.65347999999999995</v>
      </c>
      <c r="T157" s="146">
        <f t="shared" si="55"/>
        <v>0</v>
      </c>
      <c r="U157" s="146">
        <f t="shared" si="56"/>
        <v>5.8000000000000003E-2</v>
      </c>
      <c r="V157" s="146">
        <f t="shared" si="57"/>
        <v>6.6000000000000003E-2</v>
      </c>
      <c r="W157" s="146">
        <f t="shared" si="58"/>
        <v>9.7000000000000003E-2</v>
      </c>
      <c r="X157" s="146">
        <f t="shared" si="59"/>
        <v>0.11</v>
      </c>
      <c r="Y157" s="146">
        <f t="shared" si="60"/>
        <v>2.9119999999999999</v>
      </c>
      <c r="Z157" s="146">
        <f t="shared" si="61"/>
        <v>3.5000000000000003E-2</v>
      </c>
      <c r="AA157" s="146">
        <f t="shared" si="62"/>
        <v>3.5000000000000003E-2</v>
      </c>
      <c r="AB157" s="146">
        <f t="shared" si="63"/>
        <v>2.3E-2</v>
      </c>
      <c r="AC157" s="146">
        <f t="shared" si="64"/>
        <v>4.2000000000000003E-2</v>
      </c>
      <c r="AD157">
        <v>4.0000000000000001E-3</v>
      </c>
      <c r="AE157">
        <f t="shared" si="65"/>
        <v>1.2999999999999999E-2</v>
      </c>
      <c r="AF157">
        <v>5.0000000000000001E-3</v>
      </c>
    </row>
    <row r="158" spans="1:32" ht="29.4" thickBot="1" x14ac:dyDescent="0.35">
      <c r="A158" s="316"/>
      <c r="B158" s="317"/>
      <c r="C158" s="31" t="s">
        <v>92</v>
      </c>
      <c r="D158" s="3" t="s">
        <v>23</v>
      </c>
      <c r="E158" s="106">
        <v>0</v>
      </c>
      <c r="F158" s="108">
        <v>500</v>
      </c>
      <c r="G158" s="108">
        <v>750</v>
      </c>
      <c r="H158" s="108">
        <v>1000</v>
      </c>
      <c r="I158" s="108">
        <v>1000001000</v>
      </c>
      <c r="J158" s="32">
        <f t="shared" ref="J158:S158" si="84">J113*1.054</f>
        <v>0</v>
      </c>
      <c r="K158" s="32">
        <f t="shared" si="84"/>
        <v>1.0118400000000001</v>
      </c>
      <c r="L158" s="32">
        <f t="shared" si="84"/>
        <v>1.49668</v>
      </c>
      <c r="M158" s="32">
        <f t="shared" si="84"/>
        <v>1.6863999999999999</v>
      </c>
      <c r="N158" s="32">
        <f t="shared" si="84"/>
        <v>1.7918000000000001</v>
      </c>
      <c r="O158" s="32">
        <f t="shared" si="84"/>
        <v>88.325199999999995</v>
      </c>
      <c r="P158" s="32">
        <f t="shared" si="84"/>
        <v>1.054</v>
      </c>
      <c r="Q158" s="32">
        <f t="shared" si="84"/>
        <v>1.054</v>
      </c>
      <c r="R158" s="32">
        <f t="shared" si="84"/>
        <v>0.34782000000000002</v>
      </c>
      <c r="S158" s="32">
        <f t="shared" si="84"/>
        <v>0.65347999999999995</v>
      </c>
      <c r="T158" s="146">
        <f t="shared" si="55"/>
        <v>0</v>
      </c>
      <c r="U158" s="146">
        <f t="shared" si="56"/>
        <v>6.6000000000000003E-2</v>
      </c>
      <c r="V158" s="146">
        <f t="shared" si="57"/>
        <v>9.7000000000000003E-2</v>
      </c>
      <c r="W158" s="146">
        <f t="shared" si="58"/>
        <v>0.11</v>
      </c>
      <c r="X158" s="146">
        <f t="shared" si="59"/>
        <v>0.11600000000000001</v>
      </c>
      <c r="Y158" s="146">
        <f t="shared" si="60"/>
        <v>5.8250000000000002</v>
      </c>
      <c r="Z158" s="146">
        <f t="shared" si="61"/>
        <v>7.0000000000000007E-2</v>
      </c>
      <c r="AA158" s="146">
        <f t="shared" si="62"/>
        <v>7.0000000000000007E-2</v>
      </c>
      <c r="AB158" s="146">
        <f t="shared" si="63"/>
        <v>2.3E-2</v>
      </c>
      <c r="AC158" s="146">
        <f t="shared" si="64"/>
        <v>4.2000000000000003E-2</v>
      </c>
      <c r="AD158">
        <v>4.0000000000000001E-3</v>
      </c>
      <c r="AE158">
        <f t="shared" si="65"/>
        <v>1.2999999999999999E-2</v>
      </c>
      <c r="AF158">
        <v>5.0000000000000001E-3</v>
      </c>
    </row>
    <row r="159" spans="1:32" ht="29.4" thickBot="1" x14ac:dyDescent="0.35">
      <c r="A159" s="318" t="s">
        <v>93</v>
      </c>
      <c r="B159" s="319" t="s">
        <v>94</v>
      </c>
      <c r="C159" s="36" t="s">
        <v>95</v>
      </c>
      <c r="D159" s="4" t="s">
        <v>24</v>
      </c>
      <c r="E159" s="106">
        <v>0</v>
      </c>
      <c r="F159" s="108">
        <v>100</v>
      </c>
      <c r="G159" s="108">
        <v>200</v>
      </c>
      <c r="H159" s="108">
        <v>300</v>
      </c>
      <c r="I159" s="108">
        <v>100000300</v>
      </c>
      <c r="J159" s="37">
        <f>J114*1.054</f>
        <v>0</v>
      </c>
      <c r="K159" s="37">
        <f t="shared" ref="K159:S159" si="85">K114*1.054</f>
        <v>0.89590000000000003</v>
      </c>
      <c r="L159" s="37">
        <f t="shared" si="85"/>
        <v>1.0118400000000001</v>
      </c>
      <c r="M159" s="37">
        <f t="shared" si="85"/>
        <v>1.49668</v>
      </c>
      <c r="N159" s="37">
        <f t="shared" si="85"/>
        <v>1.6863999999999999</v>
      </c>
      <c r="O159" s="37">
        <f t="shared" si="85"/>
        <v>27.509399999999999</v>
      </c>
      <c r="P159" s="37">
        <f t="shared" si="85"/>
        <v>0.52700000000000002</v>
      </c>
      <c r="Q159" s="37">
        <f t="shared" si="85"/>
        <v>0.52700000000000002</v>
      </c>
      <c r="R159" s="37">
        <f t="shared" si="85"/>
        <v>0.34782000000000002</v>
      </c>
      <c r="S159" s="37">
        <f t="shared" si="85"/>
        <v>0.65347999999999995</v>
      </c>
      <c r="T159" s="146">
        <f t="shared" si="55"/>
        <v>0</v>
      </c>
      <c r="U159" s="146">
        <f t="shared" si="56"/>
        <v>5.8000000000000003E-2</v>
      </c>
      <c r="V159" s="146">
        <f t="shared" si="57"/>
        <v>6.6000000000000003E-2</v>
      </c>
      <c r="W159" s="146">
        <f t="shared" si="58"/>
        <v>9.7000000000000003E-2</v>
      </c>
      <c r="X159" s="146">
        <f t="shared" si="59"/>
        <v>0.11</v>
      </c>
      <c r="Y159" s="146">
        <f t="shared" si="60"/>
        <v>1.8140000000000001</v>
      </c>
      <c r="Z159" s="146">
        <f t="shared" si="61"/>
        <v>3.5000000000000003E-2</v>
      </c>
      <c r="AA159" s="146">
        <f t="shared" si="62"/>
        <v>3.5000000000000003E-2</v>
      </c>
      <c r="AB159" s="146">
        <f t="shared" si="63"/>
        <v>2.3E-2</v>
      </c>
      <c r="AC159" s="146">
        <f t="shared" si="64"/>
        <v>4.2000000000000003E-2</v>
      </c>
      <c r="AD159">
        <v>4.0000000000000001E-3</v>
      </c>
      <c r="AE159">
        <f t="shared" si="65"/>
        <v>1.2999999999999999E-2</v>
      </c>
      <c r="AF159">
        <v>5.0000000000000001E-3</v>
      </c>
    </row>
    <row r="160" spans="1:32" ht="15" thickBot="1" x14ac:dyDescent="0.35">
      <c r="A160" s="318"/>
      <c r="B160" s="319"/>
      <c r="C160" s="36" t="s">
        <v>96</v>
      </c>
      <c r="D160" s="4" t="s">
        <v>25</v>
      </c>
      <c r="E160" s="106">
        <v>0</v>
      </c>
      <c r="F160" s="105">
        <v>800</v>
      </c>
      <c r="G160" s="105">
        <v>100000800</v>
      </c>
      <c r="H160" s="105">
        <v>100000800</v>
      </c>
      <c r="I160" s="105">
        <v>100000800</v>
      </c>
      <c r="J160" s="37">
        <f t="shared" ref="J160:S160" si="86">J115*1.054</f>
        <v>0</v>
      </c>
      <c r="K160" s="37">
        <f t="shared" si="86"/>
        <v>0.37944</v>
      </c>
      <c r="L160" s="37">
        <f t="shared" si="86"/>
        <v>0.75888</v>
      </c>
      <c r="M160" s="37">
        <f t="shared" si="86"/>
        <v>0</v>
      </c>
      <c r="N160" s="37">
        <f t="shared" si="86"/>
        <v>0</v>
      </c>
      <c r="O160" s="37">
        <f t="shared" si="86"/>
        <v>27.509399999999999</v>
      </c>
      <c r="P160" s="37">
        <f t="shared" si="86"/>
        <v>0.52700000000000002</v>
      </c>
      <c r="Q160" s="37">
        <f t="shared" si="86"/>
        <v>0.52700000000000002</v>
      </c>
      <c r="R160" s="37">
        <f t="shared" si="86"/>
        <v>0.34782000000000002</v>
      </c>
      <c r="S160" s="37">
        <f t="shared" si="86"/>
        <v>0.65347999999999995</v>
      </c>
      <c r="T160" s="146">
        <f t="shared" si="55"/>
        <v>0</v>
      </c>
      <c r="U160" s="146">
        <f t="shared" si="56"/>
        <v>2.5000000000000001E-2</v>
      </c>
      <c r="V160" s="146">
        <f t="shared" si="57"/>
        <v>4.9000000000000002E-2</v>
      </c>
      <c r="W160" s="146">
        <f t="shared" si="58"/>
        <v>0</v>
      </c>
      <c r="X160" s="146">
        <f t="shared" si="59"/>
        <v>0</v>
      </c>
      <c r="Y160" s="146">
        <f t="shared" si="60"/>
        <v>1.8140000000000001</v>
      </c>
      <c r="Z160" s="146">
        <f t="shared" si="61"/>
        <v>3.5000000000000003E-2</v>
      </c>
      <c r="AA160" s="146">
        <f t="shared" si="62"/>
        <v>3.5000000000000003E-2</v>
      </c>
      <c r="AB160" s="146">
        <f t="shared" si="63"/>
        <v>2.3E-2</v>
      </c>
      <c r="AC160" s="146">
        <f t="shared" si="64"/>
        <v>4.2000000000000003E-2</v>
      </c>
      <c r="AD160">
        <v>4.0000000000000001E-3</v>
      </c>
      <c r="AE160">
        <f t="shared" si="65"/>
        <v>1.2999999999999999E-2</v>
      </c>
      <c r="AF160">
        <v>5.0000000000000001E-3</v>
      </c>
    </row>
    <row r="161" spans="1:32" ht="29.4" thickBot="1" x14ac:dyDescent="0.35">
      <c r="A161" s="318"/>
      <c r="B161" s="319"/>
      <c r="C161" s="36" t="s">
        <v>97</v>
      </c>
      <c r="D161" s="4" t="s">
        <v>26</v>
      </c>
      <c r="E161" s="106">
        <v>0</v>
      </c>
      <c r="F161" s="105">
        <v>24</v>
      </c>
      <c r="G161" s="105">
        <v>55</v>
      </c>
      <c r="H161" s="105">
        <v>77</v>
      </c>
      <c r="I161" s="105">
        <v>10000077</v>
      </c>
      <c r="J161" s="37">
        <f t="shared" ref="J161:S161" si="87">J116*1.054</f>
        <v>0</v>
      </c>
      <c r="K161" s="37">
        <f t="shared" si="87"/>
        <v>0.37944</v>
      </c>
      <c r="L161" s="37">
        <f t="shared" si="87"/>
        <v>0.75888</v>
      </c>
      <c r="M161" s="37">
        <f t="shared" si="87"/>
        <v>1.0118400000000001</v>
      </c>
      <c r="N161" s="37">
        <f t="shared" si="87"/>
        <v>1.49668</v>
      </c>
      <c r="O161" s="37">
        <f t="shared" si="87"/>
        <v>27.509399999999999</v>
      </c>
      <c r="P161" s="37">
        <f t="shared" si="87"/>
        <v>0.52700000000000002</v>
      </c>
      <c r="Q161" s="37">
        <f t="shared" si="87"/>
        <v>0.52700000000000002</v>
      </c>
      <c r="R161" s="37">
        <f t="shared" si="87"/>
        <v>0.34782000000000002</v>
      </c>
      <c r="S161" s="37">
        <f t="shared" si="87"/>
        <v>0.65347999999999995</v>
      </c>
      <c r="T161" s="146">
        <f t="shared" si="55"/>
        <v>0</v>
      </c>
      <c r="U161" s="146">
        <f t="shared" si="56"/>
        <v>2.5000000000000001E-2</v>
      </c>
      <c r="V161" s="146">
        <f t="shared" si="57"/>
        <v>4.9000000000000002E-2</v>
      </c>
      <c r="W161" s="146">
        <f t="shared" si="58"/>
        <v>6.6000000000000003E-2</v>
      </c>
      <c r="X161" s="146">
        <f t="shared" si="59"/>
        <v>9.7000000000000003E-2</v>
      </c>
      <c r="Y161" s="146">
        <f t="shared" si="60"/>
        <v>1.8140000000000001</v>
      </c>
      <c r="Z161" s="146">
        <f t="shared" si="61"/>
        <v>3.5000000000000003E-2</v>
      </c>
      <c r="AA161" s="146">
        <f t="shared" si="62"/>
        <v>3.5000000000000003E-2</v>
      </c>
      <c r="AB161" s="146">
        <f t="shared" si="63"/>
        <v>2.3E-2</v>
      </c>
      <c r="AC161" s="146">
        <f t="shared" si="64"/>
        <v>4.2000000000000003E-2</v>
      </c>
      <c r="AD161">
        <v>4.0000000000000001E-3</v>
      </c>
      <c r="AE161">
        <f t="shared" si="65"/>
        <v>1.2999999999999999E-2</v>
      </c>
      <c r="AF161">
        <v>5.0000000000000001E-3</v>
      </c>
    </row>
    <row r="162" spans="1:32" ht="15" thickBot="1" x14ac:dyDescent="0.35">
      <c r="A162" s="318"/>
      <c r="B162" s="319"/>
      <c r="C162" s="36" t="s">
        <v>98</v>
      </c>
      <c r="D162" s="4" t="s">
        <v>27</v>
      </c>
      <c r="E162" s="106">
        <v>0</v>
      </c>
      <c r="F162" s="105">
        <v>5000</v>
      </c>
      <c r="G162" s="105">
        <v>1000005000</v>
      </c>
      <c r="H162" s="105">
        <v>1000005000</v>
      </c>
      <c r="I162" s="105">
        <v>1000005000</v>
      </c>
      <c r="J162" s="37">
        <f t="shared" ref="J162:S162" si="88">J117*1.054</f>
        <v>0</v>
      </c>
      <c r="K162" s="37">
        <f t="shared" si="88"/>
        <v>0.37944</v>
      </c>
      <c r="L162" s="37">
        <f t="shared" si="88"/>
        <v>0.75888</v>
      </c>
      <c r="M162" s="37">
        <f t="shared" si="88"/>
        <v>0</v>
      </c>
      <c r="N162" s="37">
        <f t="shared" si="88"/>
        <v>0</v>
      </c>
      <c r="O162" s="37">
        <f t="shared" si="88"/>
        <v>27.509399999999999</v>
      </c>
      <c r="P162" s="37">
        <f t="shared" si="88"/>
        <v>0.52700000000000002</v>
      </c>
      <c r="Q162" s="37">
        <f t="shared" si="88"/>
        <v>0.52700000000000002</v>
      </c>
      <c r="R162" s="37">
        <f t="shared" si="88"/>
        <v>0.34782000000000002</v>
      </c>
      <c r="S162" s="37">
        <f t="shared" si="88"/>
        <v>0.65347999999999995</v>
      </c>
      <c r="T162" s="146">
        <f t="shared" si="55"/>
        <v>0</v>
      </c>
      <c r="U162" s="146">
        <f t="shared" si="56"/>
        <v>2.5000000000000001E-2</v>
      </c>
      <c r="V162" s="146">
        <f t="shared" si="57"/>
        <v>4.9000000000000002E-2</v>
      </c>
      <c r="W162" s="146">
        <f t="shared" si="58"/>
        <v>0</v>
      </c>
      <c r="X162" s="146">
        <f t="shared" si="59"/>
        <v>0</v>
      </c>
      <c r="Y162" s="146">
        <f t="shared" si="60"/>
        <v>1.8140000000000001</v>
      </c>
      <c r="Z162" s="146">
        <f t="shared" si="61"/>
        <v>3.5000000000000003E-2</v>
      </c>
      <c r="AA162" s="146">
        <f t="shared" si="62"/>
        <v>3.5000000000000003E-2</v>
      </c>
      <c r="AB162" s="146">
        <f t="shared" si="63"/>
        <v>2.3E-2</v>
      </c>
      <c r="AC162" s="146">
        <f t="shared" si="64"/>
        <v>4.2000000000000003E-2</v>
      </c>
      <c r="AD162">
        <v>4.0000000000000001E-3</v>
      </c>
      <c r="AE162">
        <f t="shared" si="65"/>
        <v>1.2999999999999999E-2</v>
      </c>
      <c r="AF162">
        <v>5.0000000000000001E-3</v>
      </c>
    </row>
    <row r="163" spans="1:32" ht="15" thickBot="1" x14ac:dyDescent="0.35">
      <c r="A163" s="318"/>
      <c r="B163" s="319"/>
      <c r="C163" s="36" t="s">
        <v>99</v>
      </c>
      <c r="D163" s="4" t="s">
        <v>28</v>
      </c>
      <c r="E163" s="106">
        <v>0</v>
      </c>
      <c r="F163" s="105">
        <v>100</v>
      </c>
      <c r="G163" s="105">
        <v>8000</v>
      </c>
      <c r="H163" s="108">
        <v>1000008000</v>
      </c>
      <c r="I163" s="108">
        <v>1000008000</v>
      </c>
      <c r="J163" s="37">
        <f t="shared" ref="J163:S163" si="89">J118*1.054</f>
        <v>0</v>
      </c>
      <c r="K163" s="37">
        <f t="shared" si="89"/>
        <v>0.10539999999999999</v>
      </c>
      <c r="L163" s="37">
        <f t="shared" si="89"/>
        <v>0.37944</v>
      </c>
      <c r="M163" s="37">
        <f t="shared" si="89"/>
        <v>0.75888</v>
      </c>
      <c r="N163" s="37">
        <f t="shared" si="89"/>
        <v>0</v>
      </c>
      <c r="O163" s="37">
        <f t="shared" si="89"/>
        <v>27.509399999999999</v>
      </c>
      <c r="P163" s="37">
        <f t="shared" si="89"/>
        <v>0.52700000000000002</v>
      </c>
      <c r="Q163" s="37">
        <f t="shared" si="89"/>
        <v>0.52700000000000002</v>
      </c>
      <c r="R163" s="37">
        <f t="shared" si="89"/>
        <v>0.34782000000000002</v>
      </c>
      <c r="S163" s="37">
        <f t="shared" si="89"/>
        <v>0.65347999999999995</v>
      </c>
      <c r="T163" s="146">
        <f t="shared" si="55"/>
        <v>0</v>
      </c>
      <c r="U163" s="146">
        <f t="shared" si="56"/>
        <v>7.0000000000000001E-3</v>
      </c>
      <c r="V163" s="146">
        <f t="shared" si="57"/>
        <v>2.5000000000000001E-2</v>
      </c>
      <c r="W163" s="146">
        <f t="shared" si="58"/>
        <v>4.9000000000000002E-2</v>
      </c>
      <c r="X163" s="146">
        <f t="shared" si="59"/>
        <v>0</v>
      </c>
      <c r="Y163" s="146">
        <f t="shared" si="60"/>
        <v>1.8140000000000001</v>
      </c>
      <c r="Z163" s="146">
        <f t="shared" si="61"/>
        <v>3.5000000000000003E-2</v>
      </c>
      <c r="AA163" s="146">
        <f t="shared" si="62"/>
        <v>3.5000000000000003E-2</v>
      </c>
      <c r="AB163" s="146">
        <f t="shared" si="63"/>
        <v>2.3E-2</v>
      </c>
      <c r="AC163" s="146">
        <f t="shared" si="64"/>
        <v>4.2000000000000003E-2</v>
      </c>
      <c r="AD163">
        <v>4.0000000000000001E-3</v>
      </c>
      <c r="AE163">
        <f t="shared" si="65"/>
        <v>1.2999999999999999E-2</v>
      </c>
      <c r="AF163">
        <v>5.0000000000000001E-3</v>
      </c>
    </row>
    <row r="164" spans="1:32" ht="15" thickBot="1" x14ac:dyDescent="0.35">
      <c r="A164" s="318"/>
      <c r="B164" s="319"/>
      <c r="C164" s="36" t="s">
        <v>100</v>
      </c>
      <c r="D164" s="4" t="s">
        <v>29</v>
      </c>
      <c r="E164" s="106">
        <v>0</v>
      </c>
      <c r="F164" s="105">
        <v>100</v>
      </c>
      <c r="G164" s="105">
        <v>5000</v>
      </c>
      <c r="H164" s="108">
        <v>1000005000</v>
      </c>
      <c r="I164" s="108">
        <v>1000005000</v>
      </c>
      <c r="J164" s="37">
        <f t="shared" ref="J164:S164" si="90">J119*1.054</f>
        <v>0</v>
      </c>
      <c r="K164" s="37">
        <f t="shared" si="90"/>
        <v>0.10539999999999999</v>
      </c>
      <c r="L164" s="37">
        <f t="shared" si="90"/>
        <v>0.37944</v>
      </c>
      <c r="M164" s="37">
        <f t="shared" si="90"/>
        <v>0.75888</v>
      </c>
      <c r="N164" s="37">
        <f t="shared" si="90"/>
        <v>0</v>
      </c>
      <c r="O164" s="37">
        <f t="shared" si="90"/>
        <v>27.509399999999999</v>
      </c>
      <c r="P164" s="37">
        <f t="shared" si="90"/>
        <v>0.52700000000000002</v>
      </c>
      <c r="Q164" s="37">
        <f t="shared" si="90"/>
        <v>0.52700000000000002</v>
      </c>
      <c r="R164" s="37">
        <f t="shared" si="90"/>
        <v>0.34782000000000002</v>
      </c>
      <c r="S164" s="37">
        <f t="shared" si="90"/>
        <v>0.65347999999999995</v>
      </c>
      <c r="T164" s="146">
        <f t="shared" si="55"/>
        <v>0</v>
      </c>
      <c r="U164" s="146">
        <f t="shared" si="56"/>
        <v>7.0000000000000001E-3</v>
      </c>
      <c r="V164" s="146">
        <f t="shared" si="57"/>
        <v>2.5000000000000001E-2</v>
      </c>
      <c r="W164" s="146">
        <f t="shared" si="58"/>
        <v>4.9000000000000002E-2</v>
      </c>
      <c r="X164" s="146">
        <f t="shared" si="59"/>
        <v>0</v>
      </c>
      <c r="Y164" s="146">
        <f t="shared" si="60"/>
        <v>1.8140000000000001</v>
      </c>
      <c r="Z164" s="146">
        <f t="shared" si="61"/>
        <v>3.5000000000000003E-2</v>
      </c>
      <c r="AA164" s="146">
        <f t="shared" si="62"/>
        <v>3.5000000000000003E-2</v>
      </c>
      <c r="AB164" s="146">
        <f t="shared" si="63"/>
        <v>2.3E-2</v>
      </c>
      <c r="AC164" s="146">
        <f t="shared" si="64"/>
        <v>4.2000000000000003E-2</v>
      </c>
      <c r="AD164">
        <v>4.0000000000000001E-3</v>
      </c>
      <c r="AE164">
        <f t="shared" si="65"/>
        <v>1.2999999999999999E-2</v>
      </c>
      <c r="AF164">
        <v>5.0000000000000001E-3</v>
      </c>
    </row>
    <row r="165" spans="1:32" ht="15" thickBot="1" x14ac:dyDescent="0.35">
      <c r="A165" s="320" t="s">
        <v>101</v>
      </c>
      <c r="B165" s="321" t="s">
        <v>102</v>
      </c>
      <c r="C165" s="42" t="s">
        <v>103</v>
      </c>
      <c r="D165" s="5" t="s">
        <v>30</v>
      </c>
      <c r="E165" s="106">
        <v>0</v>
      </c>
      <c r="F165" s="108">
        <v>80000</v>
      </c>
      <c r="G165" s="108">
        <v>150000</v>
      </c>
      <c r="H165" s="108">
        <v>300000</v>
      </c>
      <c r="I165" s="108">
        <v>100000300000</v>
      </c>
      <c r="J165" s="43">
        <f>J120*1.054</f>
        <v>0</v>
      </c>
      <c r="K165" s="43">
        <f t="shared" ref="K165:S165" si="91">K120*1.054</f>
        <v>0.89590000000000003</v>
      </c>
      <c r="L165" s="43">
        <f t="shared" si="91"/>
        <v>1.0118400000000001</v>
      </c>
      <c r="M165" s="43">
        <f t="shared" si="91"/>
        <v>1.49668</v>
      </c>
      <c r="N165" s="43">
        <f t="shared" si="91"/>
        <v>1.6863999999999999</v>
      </c>
      <c r="O165" s="43">
        <f t="shared" si="91"/>
        <v>55.018799999999999</v>
      </c>
      <c r="P165" s="43">
        <f t="shared" si="91"/>
        <v>1.054</v>
      </c>
      <c r="Q165" s="43">
        <f t="shared" si="91"/>
        <v>1.054</v>
      </c>
      <c r="R165" s="43">
        <f t="shared" si="91"/>
        <v>0.16864000000000001</v>
      </c>
      <c r="S165" s="43">
        <f t="shared" si="91"/>
        <v>0.32673999999999997</v>
      </c>
      <c r="T165" s="146">
        <f t="shared" si="55"/>
        <v>0</v>
      </c>
      <c r="U165" s="146">
        <f t="shared" si="56"/>
        <v>5.8000000000000003E-2</v>
      </c>
      <c r="V165" s="146">
        <f t="shared" si="57"/>
        <v>6.6000000000000003E-2</v>
      </c>
      <c r="W165" s="146">
        <f t="shared" si="58"/>
        <v>9.7000000000000003E-2</v>
      </c>
      <c r="X165" s="146">
        <f t="shared" si="59"/>
        <v>0.11</v>
      </c>
      <c r="Y165" s="146">
        <f t="shared" si="60"/>
        <v>3.6280000000000001</v>
      </c>
      <c r="Z165" s="146">
        <f t="shared" si="61"/>
        <v>7.0000000000000007E-2</v>
      </c>
      <c r="AA165" s="146">
        <f t="shared" si="62"/>
        <v>7.0000000000000007E-2</v>
      </c>
      <c r="AB165" s="146">
        <f t="shared" si="63"/>
        <v>1.0999999999999999E-2</v>
      </c>
      <c r="AC165" s="146">
        <f t="shared" si="64"/>
        <v>2.1000000000000001E-2</v>
      </c>
      <c r="AD165">
        <v>4.0000000000000001E-3</v>
      </c>
      <c r="AE165">
        <f t="shared" si="65"/>
        <v>1.2999999999999999E-2</v>
      </c>
      <c r="AF165">
        <v>5.0000000000000001E-3</v>
      </c>
    </row>
    <row r="166" spans="1:32" ht="15" thickBot="1" x14ac:dyDescent="0.35">
      <c r="A166" s="320"/>
      <c r="B166" s="321"/>
      <c r="C166" s="42" t="s">
        <v>104</v>
      </c>
      <c r="D166" s="5" t="s">
        <v>31</v>
      </c>
      <c r="E166" s="106">
        <v>0</v>
      </c>
      <c r="F166" s="109">
        <v>40000</v>
      </c>
      <c r="G166" s="109">
        <v>50000</v>
      </c>
      <c r="H166" s="109">
        <v>60000</v>
      </c>
      <c r="I166" s="109" t="s">
        <v>131</v>
      </c>
      <c r="J166" s="43">
        <f t="shared" ref="J166:S166" si="92">J121*1.054</f>
        <v>0</v>
      </c>
      <c r="K166" s="43">
        <f t="shared" si="92"/>
        <v>0.10539999999999999</v>
      </c>
      <c r="L166" s="43">
        <f t="shared" si="92"/>
        <v>0.37944</v>
      </c>
      <c r="M166" s="43">
        <f t="shared" si="92"/>
        <v>0.89590000000000003</v>
      </c>
      <c r="N166" s="43">
        <f t="shared" si="92"/>
        <v>1.0118400000000001</v>
      </c>
      <c r="O166" s="43">
        <f t="shared" si="92"/>
        <v>27.509399999999999</v>
      </c>
      <c r="P166" s="43">
        <f t="shared" si="92"/>
        <v>0.52700000000000002</v>
      </c>
      <c r="Q166" s="43">
        <f t="shared" si="92"/>
        <v>0.52700000000000002</v>
      </c>
      <c r="R166" s="43">
        <f t="shared" si="92"/>
        <v>0.16864000000000001</v>
      </c>
      <c r="S166" s="43">
        <f t="shared" si="92"/>
        <v>0.32673999999999997</v>
      </c>
      <c r="T166" s="146">
        <f t="shared" si="55"/>
        <v>0</v>
      </c>
      <c r="U166" s="146">
        <f t="shared" si="56"/>
        <v>7.0000000000000001E-3</v>
      </c>
      <c r="V166" s="146">
        <f t="shared" si="57"/>
        <v>2.5000000000000001E-2</v>
      </c>
      <c r="W166" s="146">
        <f t="shared" si="58"/>
        <v>5.8000000000000003E-2</v>
      </c>
      <c r="X166" s="146">
        <f t="shared" si="59"/>
        <v>6.6000000000000003E-2</v>
      </c>
      <c r="Y166" s="146">
        <f t="shared" si="60"/>
        <v>1.8140000000000001</v>
      </c>
      <c r="Z166" s="146">
        <f t="shared" si="61"/>
        <v>3.5000000000000003E-2</v>
      </c>
      <c r="AA166" s="146">
        <f t="shared" si="62"/>
        <v>3.5000000000000003E-2</v>
      </c>
      <c r="AB166" s="146">
        <f t="shared" si="63"/>
        <v>1.0999999999999999E-2</v>
      </c>
      <c r="AC166" s="146">
        <f t="shared" si="64"/>
        <v>2.1000000000000001E-2</v>
      </c>
      <c r="AD166">
        <v>4.0000000000000001E-3</v>
      </c>
      <c r="AE166">
        <f t="shared" si="65"/>
        <v>1.2999999999999999E-2</v>
      </c>
      <c r="AF166">
        <v>5.0000000000000001E-3</v>
      </c>
    </row>
    <row r="167" spans="1:32" ht="29.4" thickBot="1" x14ac:dyDescent="0.35">
      <c r="A167" s="320"/>
      <c r="B167" s="321"/>
      <c r="C167" s="47" t="s">
        <v>105</v>
      </c>
      <c r="D167" s="6" t="s">
        <v>32</v>
      </c>
      <c r="E167" s="106">
        <v>0</v>
      </c>
      <c r="F167" s="108">
        <v>200</v>
      </c>
      <c r="G167" s="108">
        <v>400</v>
      </c>
      <c r="H167" s="108">
        <v>800</v>
      </c>
      <c r="I167" s="108">
        <v>100000800</v>
      </c>
      <c r="J167" s="43">
        <f t="shared" ref="J167:S167" si="93">J122*1.054</f>
        <v>0</v>
      </c>
      <c r="K167" s="43">
        <f t="shared" si="93"/>
        <v>0.89590000000000003</v>
      </c>
      <c r="L167" s="43">
        <f t="shared" si="93"/>
        <v>1.0118400000000001</v>
      </c>
      <c r="M167" s="43">
        <f t="shared" si="93"/>
        <v>1.49668</v>
      </c>
      <c r="N167" s="43">
        <f t="shared" si="93"/>
        <v>1.6863999999999999</v>
      </c>
      <c r="O167" s="43">
        <f t="shared" si="93"/>
        <v>27.509399999999999</v>
      </c>
      <c r="P167" s="43">
        <f t="shared" si="93"/>
        <v>0.52700000000000002</v>
      </c>
      <c r="Q167" s="43">
        <f t="shared" si="93"/>
        <v>0.52700000000000002</v>
      </c>
      <c r="R167" s="43">
        <f t="shared" si="93"/>
        <v>0.34782000000000002</v>
      </c>
      <c r="S167" s="43">
        <f t="shared" si="93"/>
        <v>0.65347999999999995</v>
      </c>
      <c r="T167" s="146">
        <f t="shared" si="55"/>
        <v>0</v>
      </c>
      <c r="U167" s="146">
        <f t="shared" si="56"/>
        <v>5.8000000000000003E-2</v>
      </c>
      <c r="V167" s="146">
        <f t="shared" si="57"/>
        <v>6.6000000000000003E-2</v>
      </c>
      <c r="W167" s="146">
        <f t="shared" si="58"/>
        <v>9.7000000000000003E-2</v>
      </c>
      <c r="X167" s="146">
        <f t="shared" si="59"/>
        <v>0.11</v>
      </c>
      <c r="Y167" s="146">
        <f t="shared" si="60"/>
        <v>1.8140000000000001</v>
      </c>
      <c r="Z167" s="146">
        <f t="shared" si="61"/>
        <v>3.5000000000000003E-2</v>
      </c>
      <c r="AA167" s="146">
        <f t="shared" si="62"/>
        <v>3.5000000000000003E-2</v>
      </c>
      <c r="AB167" s="146">
        <f t="shared" si="63"/>
        <v>2.3E-2</v>
      </c>
      <c r="AC167" s="146">
        <f t="shared" si="64"/>
        <v>4.2000000000000003E-2</v>
      </c>
      <c r="AD167">
        <v>4.0000000000000001E-3</v>
      </c>
      <c r="AE167">
        <f t="shared" si="65"/>
        <v>1.2999999999999999E-2</v>
      </c>
      <c r="AF167">
        <v>5.0000000000000001E-3</v>
      </c>
    </row>
    <row r="168" spans="1:32" ht="15" thickBot="1" x14ac:dyDescent="0.35">
      <c r="A168" s="320"/>
      <c r="B168" s="321"/>
      <c r="C168" s="47" t="s">
        <v>106</v>
      </c>
      <c r="D168" s="6" t="s">
        <v>33</v>
      </c>
      <c r="E168" s="106">
        <v>0</v>
      </c>
      <c r="F168" s="109">
        <v>1000</v>
      </c>
      <c r="G168" s="109">
        <v>20000</v>
      </c>
      <c r="H168" s="109">
        <v>50000</v>
      </c>
      <c r="I168" s="109">
        <v>10000050000</v>
      </c>
      <c r="J168" s="43">
        <f t="shared" ref="J168:S168" si="94">J123*1.054</f>
        <v>0</v>
      </c>
      <c r="K168" s="43">
        <f t="shared" si="94"/>
        <v>1.49668</v>
      </c>
      <c r="L168" s="43">
        <f t="shared" si="94"/>
        <v>1.6863999999999999</v>
      </c>
      <c r="M168" s="43">
        <f t="shared" si="94"/>
        <v>1.7918000000000001</v>
      </c>
      <c r="N168" s="43">
        <f t="shared" si="94"/>
        <v>1.8972</v>
      </c>
      <c r="O168" s="43">
        <f t="shared" si="94"/>
        <v>55.018799999999999</v>
      </c>
      <c r="P168" s="43">
        <f t="shared" si="94"/>
        <v>1.054</v>
      </c>
      <c r="Q168" s="43">
        <f t="shared" si="94"/>
        <v>1.054</v>
      </c>
      <c r="R168" s="43">
        <f t="shared" si="94"/>
        <v>0.34782000000000002</v>
      </c>
      <c r="S168" s="43">
        <f t="shared" si="94"/>
        <v>0.65347999999999995</v>
      </c>
      <c r="T168" s="146">
        <f t="shared" si="55"/>
        <v>0</v>
      </c>
      <c r="U168" s="146">
        <f t="shared" si="56"/>
        <v>9.7000000000000003E-2</v>
      </c>
      <c r="V168" s="146">
        <f t="shared" si="57"/>
        <v>0.11</v>
      </c>
      <c r="W168" s="146">
        <f t="shared" si="58"/>
        <v>0.11600000000000001</v>
      </c>
      <c r="X168" s="146">
        <f t="shared" si="59"/>
        <v>0.123</v>
      </c>
      <c r="Y168" s="146">
        <f t="shared" si="60"/>
        <v>3.6280000000000001</v>
      </c>
      <c r="Z168" s="146">
        <f t="shared" si="61"/>
        <v>7.0000000000000007E-2</v>
      </c>
      <c r="AA168" s="146">
        <f t="shared" si="62"/>
        <v>7.0000000000000007E-2</v>
      </c>
      <c r="AB168" s="146">
        <f t="shared" si="63"/>
        <v>2.3E-2</v>
      </c>
      <c r="AC168" s="146">
        <f t="shared" si="64"/>
        <v>4.2000000000000003E-2</v>
      </c>
      <c r="AD168">
        <v>4.0000000000000001E-3</v>
      </c>
      <c r="AE168">
        <f t="shared" si="65"/>
        <v>1.2999999999999999E-2</v>
      </c>
      <c r="AF168">
        <v>5.0000000000000001E-3</v>
      </c>
    </row>
    <row r="169" spans="1:32" ht="29.4" thickBot="1" x14ac:dyDescent="0.35">
      <c r="A169" s="320"/>
      <c r="B169" s="321"/>
      <c r="C169" s="47" t="s">
        <v>107</v>
      </c>
      <c r="D169" s="6" t="s">
        <v>34</v>
      </c>
      <c r="E169" s="110">
        <v>0</v>
      </c>
      <c r="F169" s="109">
        <v>6000</v>
      </c>
      <c r="G169" s="109">
        <v>10000</v>
      </c>
      <c r="H169" s="109">
        <v>50000</v>
      </c>
      <c r="I169" s="109">
        <v>10000050000</v>
      </c>
      <c r="J169" s="43">
        <f t="shared" ref="J169:S169" si="95">J124*1.054</f>
        <v>0</v>
      </c>
      <c r="K169" s="43">
        <f t="shared" si="95"/>
        <v>0.10539999999999999</v>
      </c>
      <c r="L169" s="43">
        <f t="shared" si="95"/>
        <v>0.37944</v>
      </c>
      <c r="M169" s="43">
        <f t="shared" si="95"/>
        <v>0.89590000000000003</v>
      </c>
      <c r="N169" s="43">
        <f t="shared" si="95"/>
        <v>1.0118400000000001</v>
      </c>
      <c r="O169" s="43">
        <f t="shared" si="95"/>
        <v>27.509399999999999</v>
      </c>
      <c r="P169" s="43">
        <f t="shared" si="95"/>
        <v>0.52700000000000002</v>
      </c>
      <c r="Q169" s="43">
        <f t="shared" si="95"/>
        <v>0.52700000000000002</v>
      </c>
      <c r="R169" s="43">
        <f t="shared" si="95"/>
        <v>1.0540000000000001E-2</v>
      </c>
      <c r="S169" s="43">
        <f t="shared" si="95"/>
        <v>1.0540000000000001E-2</v>
      </c>
      <c r="T169" s="146">
        <f t="shared" si="55"/>
        <v>0</v>
      </c>
      <c r="U169" s="146">
        <f t="shared" si="56"/>
        <v>7.0000000000000001E-3</v>
      </c>
      <c r="V169" s="146">
        <f t="shared" si="57"/>
        <v>2.5000000000000001E-2</v>
      </c>
      <c r="W169" s="146">
        <f t="shared" si="58"/>
        <v>5.8000000000000003E-2</v>
      </c>
      <c r="X169" s="146">
        <f t="shared" si="59"/>
        <v>6.6000000000000003E-2</v>
      </c>
      <c r="Y169" s="146">
        <f t="shared" si="60"/>
        <v>1.8140000000000001</v>
      </c>
      <c r="Z169" s="146">
        <f t="shared" si="61"/>
        <v>3.5000000000000003E-2</v>
      </c>
      <c r="AA169" s="146">
        <f t="shared" si="62"/>
        <v>3.5000000000000003E-2</v>
      </c>
      <c r="AB169" s="146">
        <f t="shared" si="63"/>
        <v>1E-3</v>
      </c>
      <c r="AC169" s="146">
        <f t="shared" si="64"/>
        <v>1E-3</v>
      </c>
      <c r="AD169">
        <v>4.0000000000000001E-3</v>
      </c>
      <c r="AE169">
        <f t="shared" si="65"/>
        <v>1.2999999999999999E-2</v>
      </c>
      <c r="AF169">
        <v>5.0000000000000001E-3</v>
      </c>
    </row>
    <row r="170" spans="1:32" ht="15" thickBot="1" x14ac:dyDescent="0.35">
      <c r="A170" s="320"/>
      <c r="B170" s="321"/>
      <c r="C170" s="47" t="s">
        <v>108</v>
      </c>
      <c r="D170" s="6" t="s">
        <v>35</v>
      </c>
      <c r="E170" s="106">
        <v>0</v>
      </c>
      <c r="F170" s="109">
        <v>100</v>
      </c>
      <c r="G170" s="109">
        <v>200</v>
      </c>
      <c r="H170" s="109">
        <v>400</v>
      </c>
      <c r="I170" s="109">
        <v>100000400</v>
      </c>
      <c r="J170" s="43">
        <f t="shared" ref="J170:S170" si="96">J125*1.054</f>
        <v>0</v>
      </c>
      <c r="K170" s="43">
        <f t="shared" si="96"/>
        <v>0.89590000000000003</v>
      </c>
      <c r="L170" s="43">
        <f t="shared" si="96"/>
        <v>1.0118400000000001</v>
      </c>
      <c r="M170" s="43">
        <f t="shared" si="96"/>
        <v>1.49668</v>
      </c>
      <c r="N170" s="43">
        <f t="shared" si="96"/>
        <v>1.6863999999999999</v>
      </c>
      <c r="O170" s="43">
        <f t="shared" si="96"/>
        <v>27.509399999999999</v>
      </c>
      <c r="P170" s="43">
        <f t="shared" si="96"/>
        <v>0.52700000000000002</v>
      </c>
      <c r="Q170" s="43">
        <f t="shared" si="96"/>
        <v>0.52700000000000002</v>
      </c>
      <c r="R170" s="43">
        <f t="shared" si="96"/>
        <v>0.16864000000000001</v>
      </c>
      <c r="S170" s="43">
        <f t="shared" si="96"/>
        <v>0.32673999999999997</v>
      </c>
      <c r="T170" s="146">
        <f t="shared" si="55"/>
        <v>0</v>
      </c>
      <c r="U170" s="146">
        <f t="shared" si="56"/>
        <v>5.8000000000000003E-2</v>
      </c>
      <c r="V170" s="146">
        <f t="shared" si="57"/>
        <v>6.6000000000000003E-2</v>
      </c>
      <c r="W170" s="146">
        <f t="shared" si="58"/>
        <v>9.7000000000000003E-2</v>
      </c>
      <c r="X170" s="146">
        <f t="shared" si="59"/>
        <v>0.11</v>
      </c>
      <c r="Y170" s="146">
        <f t="shared" si="60"/>
        <v>1.8140000000000001</v>
      </c>
      <c r="Z170" s="146">
        <f t="shared" si="61"/>
        <v>3.5000000000000003E-2</v>
      </c>
      <c r="AA170" s="146">
        <f t="shared" si="62"/>
        <v>3.5000000000000003E-2</v>
      </c>
      <c r="AB170" s="146">
        <f t="shared" si="63"/>
        <v>1.0999999999999999E-2</v>
      </c>
      <c r="AC170" s="146">
        <f t="shared" si="64"/>
        <v>2.1000000000000001E-2</v>
      </c>
      <c r="AD170">
        <v>4.0000000000000001E-3</v>
      </c>
      <c r="AE170">
        <f t="shared" si="65"/>
        <v>1.2999999999999999E-2</v>
      </c>
      <c r="AF170">
        <v>5.0000000000000001E-3</v>
      </c>
    </row>
    <row r="171" spans="1:32" ht="15" thickBot="1" x14ac:dyDescent="0.35">
      <c r="A171" s="320"/>
      <c r="B171" s="321"/>
      <c r="C171" s="47" t="s">
        <v>109</v>
      </c>
      <c r="D171" s="6" t="s">
        <v>36</v>
      </c>
      <c r="E171" s="105">
        <v>0</v>
      </c>
      <c r="F171" s="108">
        <v>0</v>
      </c>
      <c r="G171" s="108">
        <v>0</v>
      </c>
      <c r="H171" s="108">
        <v>0</v>
      </c>
      <c r="I171" s="108">
        <v>0</v>
      </c>
      <c r="J171" s="43">
        <f t="shared" ref="J171:S171" si="97">J126*1.054</f>
        <v>0</v>
      </c>
      <c r="K171" s="43">
        <f t="shared" si="97"/>
        <v>0.89590000000000003</v>
      </c>
      <c r="L171" s="43">
        <f t="shared" si="97"/>
        <v>0</v>
      </c>
      <c r="M171" s="43">
        <f t="shared" si="97"/>
        <v>0</v>
      </c>
      <c r="N171" s="43">
        <f t="shared" si="97"/>
        <v>0</v>
      </c>
      <c r="O171" s="43">
        <f t="shared" si="97"/>
        <v>44.162599999999998</v>
      </c>
      <c r="P171" s="43">
        <f t="shared" si="97"/>
        <v>0</v>
      </c>
      <c r="Q171" s="43">
        <f t="shared" si="97"/>
        <v>0</v>
      </c>
      <c r="R171" s="43">
        <f t="shared" si="97"/>
        <v>0</v>
      </c>
      <c r="S171" s="43">
        <f t="shared" si="97"/>
        <v>0</v>
      </c>
      <c r="T171" s="146">
        <f t="shared" si="55"/>
        <v>0</v>
      </c>
      <c r="U171" s="146">
        <f t="shared" si="56"/>
        <v>5.8000000000000003E-2</v>
      </c>
      <c r="V171" s="146">
        <f t="shared" si="57"/>
        <v>0</v>
      </c>
      <c r="W171" s="146">
        <f t="shared" si="58"/>
        <v>0</v>
      </c>
      <c r="X171" s="146">
        <f t="shared" si="59"/>
        <v>0</v>
      </c>
      <c r="Y171" s="146">
        <f t="shared" si="60"/>
        <v>2.9119999999999999</v>
      </c>
      <c r="Z171" s="146">
        <f t="shared" si="61"/>
        <v>0</v>
      </c>
      <c r="AA171" s="146">
        <f t="shared" si="62"/>
        <v>0</v>
      </c>
      <c r="AB171" s="146">
        <f t="shared" si="63"/>
        <v>0</v>
      </c>
      <c r="AC171" s="146">
        <f t="shared" si="64"/>
        <v>0</v>
      </c>
      <c r="AD171">
        <v>4.0000000000000001E-3</v>
      </c>
      <c r="AE171">
        <f t="shared" si="65"/>
        <v>1.2999999999999999E-2</v>
      </c>
      <c r="AF171">
        <v>5.0000000000000001E-3</v>
      </c>
    </row>
    <row r="172" spans="1:32" ht="15" thickBot="1" x14ac:dyDescent="0.35">
      <c r="A172" s="308" t="s">
        <v>110</v>
      </c>
      <c r="B172" s="309" t="s">
        <v>111</v>
      </c>
      <c r="C172" s="49" t="s">
        <v>112</v>
      </c>
      <c r="D172" s="7" t="s">
        <v>37</v>
      </c>
      <c r="E172" s="106">
        <v>0</v>
      </c>
      <c r="F172" s="108">
        <v>1000</v>
      </c>
      <c r="G172" s="108">
        <v>10000</v>
      </c>
      <c r="H172" s="108">
        <v>50000</v>
      </c>
      <c r="I172" s="108">
        <v>10000050000</v>
      </c>
      <c r="J172" s="50">
        <f>J127*1.054</f>
        <v>0</v>
      </c>
      <c r="K172" s="147">
        <f>K127*1.054</f>
        <v>0.11</v>
      </c>
      <c r="L172" s="50">
        <f t="shared" ref="L172:S172" si="98">L127*1.054</f>
        <v>0.37944</v>
      </c>
      <c r="M172" s="50">
        <f t="shared" si="98"/>
        <v>0.89590000000000003</v>
      </c>
      <c r="N172" s="50">
        <f t="shared" si="98"/>
        <v>1.0118400000000001</v>
      </c>
      <c r="O172" s="50">
        <f t="shared" si="98"/>
        <v>27.509399999999999</v>
      </c>
      <c r="P172" s="50">
        <f t="shared" si="98"/>
        <v>0.52700000000000002</v>
      </c>
      <c r="Q172" s="50">
        <f t="shared" si="98"/>
        <v>0.52700000000000002</v>
      </c>
      <c r="R172" s="50">
        <f t="shared" si="98"/>
        <v>0.16864000000000001</v>
      </c>
      <c r="S172" s="50">
        <f t="shared" si="98"/>
        <v>0.32673999999999997</v>
      </c>
      <c r="T172" s="146">
        <f t="shared" si="55"/>
        <v>0</v>
      </c>
      <c r="U172" s="146">
        <f t="shared" si="56"/>
        <v>7.0000000000000001E-3</v>
      </c>
      <c r="V172" s="146">
        <f t="shared" si="57"/>
        <v>2.5000000000000001E-2</v>
      </c>
      <c r="W172" s="146">
        <f t="shared" si="58"/>
        <v>5.8000000000000003E-2</v>
      </c>
      <c r="X172" s="146">
        <f t="shared" si="59"/>
        <v>6.6000000000000003E-2</v>
      </c>
      <c r="Y172" s="146">
        <f t="shared" si="60"/>
        <v>1.8140000000000001</v>
      </c>
      <c r="Z172" s="146">
        <f t="shared" si="61"/>
        <v>3.5000000000000003E-2</v>
      </c>
      <c r="AA172" s="146">
        <f t="shared" si="62"/>
        <v>3.5000000000000003E-2</v>
      </c>
      <c r="AB172" s="146">
        <f t="shared" si="63"/>
        <v>1.0999999999999999E-2</v>
      </c>
      <c r="AC172" s="146">
        <f t="shared" si="64"/>
        <v>2.1000000000000001E-2</v>
      </c>
      <c r="AD172">
        <v>4.0000000000000001E-3</v>
      </c>
      <c r="AE172">
        <f t="shared" si="65"/>
        <v>1.2999999999999999E-2</v>
      </c>
      <c r="AF172">
        <v>5.0000000000000001E-3</v>
      </c>
    </row>
    <row r="173" spans="1:32" ht="29.4" thickBot="1" x14ac:dyDescent="0.35">
      <c r="A173" s="308"/>
      <c r="B173" s="309"/>
      <c r="C173" s="49" t="s">
        <v>113</v>
      </c>
      <c r="D173" s="7" t="s">
        <v>38</v>
      </c>
      <c r="E173" s="106">
        <v>0</v>
      </c>
      <c r="F173" s="108">
        <v>100</v>
      </c>
      <c r="G173" s="108">
        <v>1000</v>
      </c>
      <c r="H173" s="108">
        <v>5000</v>
      </c>
      <c r="I173" s="108">
        <v>1000005000</v>
      </c>
      <c r="J173" s="50">
        <f t="shared" ref="J173:S173" si="99">J128*1.054</f>
        <v>0</v>
      </c>
      <c r="K173" s="147">
        <f>K128*1.054</f>
        <v>0.11</v>
      </c>
      <c r="L173" s="50">
        <f t="shared" si="99"/>
        <v>0.37944</v>
      </c>
      <c r="M173" s="50">
        <f t="shared" si="99"/>
        <v>0.89590000000000003</v>
      </c>
      <c r="N173" s="50">
        <f t="shared" si="99"/>
        <v>1.0118400000000001</v>
      </c>
      <c r="O173" s="50">
        <f t="shared" si="99"/>
        <v>27.509399999999999</v>
      </c>
      <c r="P173" s="50">
        <f t="shared" si="99"/>
        <v>0.52700000000000002</v>
      </c>
      <c r="Q173" s="50">
        <f t="shared" si="99"/>
        <v>0.52700000000000002</v>
      </c>
      <c r="R173" s="50">
        <f t="shared" si="99"/>
        <v>0.16864000000000001</v>
      </c>
      <c r="S173" s="50">
        <f t="shared" si="99"/>
        <v>0.32673999999999997</v>
      </c>
      <c r="T173" s="146">
        <f t="shared" si="55"/>
        <v>0</v>
      </c>
      <c r="U173" s="146">
        <f t="shared" si="56"/>
        <v>7.0000000000000001E-3</v>
      </c>
      <c r="V173" s="146">
        <f t="shared" si="57"/>
        <v>2.5000000000000001E-2</v>
      </c>
      <c r="W173" s="146">
        <f t="shared" si="58"/>
        <v>5.8000000000000003E-2</v>
      </c>
      <c r="X173" s="146">
        <f t="shared" si="59"/>
        <v>6.6000000000000003E-2</v>
      </c>
      <c r="Y173" s="146">
        <f t="shared" si="60"/>
        <v>1.8140000000000001</v>
      </c>
      <c r="Z173" s="146">
        <f t="shared" si="61"/>
        <v>3.5000000000000003E-2</v>
      </c>
      <c r="AA173" s="146">
        <f t="shared" si="62"/>
        <v>3.5000000000000003E-2</v>
      </c>
      <c r="AB173" s="146">
        <f t="shared" si="63"/>
        <v>1.0999999999999999E-2</v>
      </c>
      <c r="AC173" s="146">
        <f t="shared" si="64"/>
        <v>2.1000000000000001E-2</v>
      </c>
      <c r="AD173">
        <v>4.0000000000000001E-3</v>
      </c>
      <c r="AE173">
        <f t="shared" si="65"/>
        <v>1.2999999999999999E-2</v>
      </c>
      <c r="AF173">
        <v>5.0000000000000001E-3</v>
      </c>
    </row>
    <row r="174" spans="1:32" ht="15" thickBot="1" x14ac:dyDescent="0.35">
      <c r="A174" s="308"/>
      <c r="B174" s="309"/>
      <c r="C174" s="49" t="s">
        <v>114</v>
      </c>
      <c r="D174" s="7" t="s">
        <v>39</v>
      </c>
      <c r="E174" s="106">
        <v>0</v>
      </c>
      <c r="F174" s="108">
        <v>80000</v>
      </c>
      <c r="G174" s="108">
        <v>100000</v>
      </c>
      <c r="H174" s="108">
        <v>120000</v>
      </c>
      <c r="I174" s="108">
        <v>100000120000</v>
      </c>
      <c r="J174" s="50">
        <f t="shared" ref="J174:S174" si="100">J129*1.054</f>
        <v>0</v>
      </c>
      <c r="K174" s="50">
        <f t="shared" si="100"/>
        <v>1.0540000000000001E-2</v>
      </c>
      <c r="L174" s="50">
        <f t="shared" si="100"/>
        <v>0.10539999999999999</v>
      </c>
      <c r="M174" s="50">
        <f t="shared" si="100"/>
        <v>0.37944</v>
      </c>
      <c r="N174" s="50">
        <f t="shared" si="100"/>
        <v>0.89590000000000003</v>
      </c>
      <c r="O174" s="50">
        <f t="shared" si="100"/>
        <v>55.018799999999999</v>
      </c>
      <c r="P174" s="50">
        <f t="shared" si="100"/>
        <v>1.054</v>
      </c>
      <c r="Q174" s="50">
        <f t="shared" si="100"/>
        <v>1.054</v>
      </c>
      <c r="R174" s="50">
        <f t="shared" si="100"/>
        <v>1.0540000000000001E-2</v>
      </c>
      <c r="S174" s="50">
        <f t="shared" si="100"/>
        <v>1.0540000000000001E-2</v>
      </c>
      <c r="T174" s="146">
        <f t="shared" si="55"/>
        <v>0</v>
      </c>
      <c r="U174" s="146">
        <f t="shared" si="56"/>
        <v>1E-3</v>
      </c>
      <c r="V174" s="146">
        <f t="shared" si="57"/>
        <v>7.0000000000000001E-3</v>
      </c>
      <c r="W174" s="146">
        <f t="shared" si="58"/>
        <v>2.5000000000000001E-2</v>
      </c>
      <c r="X174" s="146">
        <f t="shared" si="59"/>
        <v>5.8000000000000003E-2</v>
      </c>
      <c r="Y174" s="146">
        <f t="shared" si="60"/>
        <v>3.6280000000000001</v>
      </c>
      <c r="Z174" s="146">
        <f t="shared" si="61"/>
        <v>7.0000000000000007E-2</v>
      </c>
      <c r="AA174" s="146">
        <f t="shared" si="62"/>
        <v>7.0000000000000007E-2</v>
      </c>
      <c r="AB174" s="146">
        <f t="shared" si="63"/>
        <v>1E-3</v>
      </c>
      <c r="AC174" s="146">
        <f t="shared" si="64"/>
        <v>1E-3</v>
      </c>
      <c r="AD174">
        <v>4.0000000000000001E-3</v>
      </c>
      <c r="AE174">
        <f t="shared" si="65"/>
        <v>1.2999999999999999E-2</v>
      </c>
      <c r="AF174">
        <v>5.0000000000000001E-3</v>
      </c>
    </row>
    <row r="175" spans="1:32" ht="29.4" thickBot="1" x14ac:dyDescent="0.35">
      <c r="A175" s="308"/>
      <c r="B175" s="309"/>
      <c r="C175" s="49" t="s">
        <v>115</v>
      </c>
      <c r="D175" s="7" t="s">
        <v>40</v>
      </c>
      <c r="E175" s="106">
        <v>0</v>
      </c>
      <c r="F175" s="108">
        <v>20000</v>
      </c>
      <c r="G175" s="108">
        <v>22000</v>
      </c>
      <c r="H175" s="108">
        <v>25000</v>
      </c>
      <c r="I175" s="108">
        <v>10000025000</v>
      </c>
      <c r="J175" s="50">
        <f t="shared" ref="J175:S175" si="101">J130*1.054</f>
        <v>0</v>
      </c>
      <c r="K175" s="50">
        <f t="shared" si="101"/>
        <v>1.0540000000000001E-2</v>
      </c>
      <c r="L175" s="50">
        <f t="shared" si="101"/>
        <v>0.10539999999999999</v>
      </c>
      <c r="M175" s="50">
        <f t="shared" si="101"/>
        <v>0.37944</v>
      </c>
      <c r="N175" s="50">
        <f t="shared" si="101"/>
        <v>0.89590000000000003</v>
      </c>
      <c r="O175" s="50">
        <f t="shared" si="101"/>
        <v>27.509399999999999</v>
      </c>
      <c r="P175" s="50">
        <f t="shared" si="101"/>
        <v>0.52700000000000002</v>
      </c>
      <c r="Q175" s="50">
        <f t="shared" si="101"/>
        <v>0.52700000000000002</v>
      </c>
      <c r="R175" s="50">
        <f t="shared" si="101"/>
        <v>1.0540000000000001E-2</v>
      </c>
      <c r="S175" s="50">
        <f t="shared" si="101"/>
        <v>1.0540000000000001E-2</v>
      </c>
      <c r="T175" s="146">
        <f t="shared" si="55"/>
        <v>0</v>
      </c>
      <c r="U175" s="146">
        <f t="shared" si="56"/>
        <v>1E-3</v>
      </c>
      <c r="V175" s="146">
        <f t="shared" si="57"/>
        <v>7.0000000000000001E-3</v>
      </c>
      <c r="W175" s="146">
        <f t="shared" si="58"/>
        <v>2.5000000000000001E-2</v>
      </c>
      <c r="X175" s="146">
        <f t="shared" si="59"/>
        <v>5.8000000000000003E-2</v>
      </c>
      <c r="Y175" s="146">
        <f t="shared" si="60"/>
        <v>1.8140000000000001</v>
      </c>
      <c r="Z175" s="146">
        <f t="shared" si="61"/>
        <v>3.5000000000000003E-2</v>
      </c>
      <c r="AA175" s="146">
        <f t="shared" si="62"/>
        <v>3.5000000000000003E-2</v>
      </c>
      <c r="AB175" s="146">
        <f t="shared" si="63"/>
        <v>1E-3</v>
      </c>
      <c r="AC175" s="146">
        <f t="shared" si="64"/>
        <v>1E-3</v>
      </c>
      <c r="AD175">
        <v>4.0000000000000001E-3</v>
      </c>
      <c r="AE175">
        <f t="shared" si="65"/>
        <v>1.2999999999999999E-2</v>
      </c>
      <c r="AF175">
        <v>5.0000000000000001E-3</v>
      </c>
    </row>
    <row r="176" spans="1:32" ht="15" thickBot="1" x14ac:dyDescent="0.35">
      <c r="A176" s="308"/>
      <c r="B176" s="309"/>
      <c r="C176" s="54" t="s">
        <v>116</v>
      </c>
      <c r="D176" s="8" t="s">
        <v>41</v>
      </c>
      <c r="E176" s="106">
        <v>0</v>
      </c>
      <c r="F176" s="108">
        <v>100</v>
      </c>
      <c r="G176" s="108">
        <v>5000</v>
      </c>
      <c r="H176" s="108">
        <v>10000</v>
      </c>
      <c r="I176" s="108">
        <v>10000010000</v>
      </c>
      <c r="J176" s="50">
        <f t="shared" ref="J176:S176" si="102">J131*1.054</f>
        <v>0</v>
      </c>
      <c r="K176" s="50">
        <f t="shared" si="102"/>
        <v>1.0540000000000001E-2</v>
      </c>
      <c r="L176" s="50">
        <f t="shared" si="102"/>
        <v>0.10539999999999999</v>
      </c>
      <c r="M176" s="50">
        <f t="shared" si="102"/>
        <v>0.37944</v>
      </c>
      <c r="N176" s="50">
        <f t="shared" si="102"/>
        <v>0.89590000000000003</v>
      </c>
      <c r="O176" s="50">
        <f t="shared" si="102"/>
        <v>27.509399999999999</v>
      </c>
      <c r="P176" s="50">
        <f t="shared" si="102"/>
        <v>0.52700000000000002</v>
      </c>
      <c r="Q176" s="50">
        <f t="shared" si="102"/>
        <v>0.52700000000000002</v>
      </c>
      <c r="R176" s="50">
        <f t="shared" si="102"/>
        <v>1.0540000000000001E-2</v>
      </c>
      <c r="S176" s="50">
        <f t="shared" si="102"/>
        <v>1.0540000000000001E-2</v>
      </c>
      <c r="T176" s="146">
        <f t="shared" si="55"/>
        <v>0</v>
      </c>
      <c r="U176" s="146">
        <f t="shared" si="56"/>
        <v>1E-3</v>
      </c>
      <c r="V176" s="146">
        <f t="shared" si="57"/>
        <v>7.0000000000000001E-3</v>
      </c>
      <c r="W176" s="146">
        <f t="shared" si="58"/>
        <v>2.5000000000000001E-2</v>
      </c>
      <c r="X176" s="146">
        <f t="shared" si="59"/>
        <v>5.8000000000000003E-2</v>
      </c>
      <c r="Y176" s="146">
        <f t="shared" si="60"/>
        <v>1.8140000000000001</v>
      </c>
      <c r="Z176" s="146">
        <f t="shared" si="61"/>
        <v>3.5000000000000003E-2</v>
      </c>
      <c r="AA176" s="146">
        <f t="shared" si="62"/>
        <v>3.5000000000000003E-2</v>
      </c>
      <c r="AB176" s="146">
        <f t="shared" si="63"/>
        <v>1E-3</v>
      </c>
      <c r="AC176" s="146">
        <f t="shared" si="64"/>
        <v>1E-3</v>
      </c>
      <c r="AD176">
        <v>4.0000000000000001E-3</v>
      </c>
      <c r="AE176">
        <f t="shared" si="65"/>
        <v>1.2999999999999999E-2</v>
      </c>
      <c r="AF176">
        <v>5.0000000000000001E-3</v>
      </c>
    </row>
    <row r="177" spans="1:32" ht="29.4" thickBot="1" x14ac:dyDescent="0.35">
      <c r="A177" s="308"/>
      <c r="B177" s="309"/>
      <c r="C177" s="54" t="s">
        <v>117</v>
      </c>
      <c r="D177" s="8" t="s">
        <v>42</v>
      </c>
      <c r="E177" s="106">
        <v>0</v>
      </c>
      <c r="F177" s="108">
        <v>100</v>
      </c>
      <c r="G177" s="108">
        <v>5000</v>
      </c>
      <c r="H177" s="108">
        <v>10000</v>
      </c>
      <c r="I177" s="108">
        <v>10000010000</v>
      </c>
      <c r="J177" s="50">
        <f t="shared" ref="J177:S177" si="103">J132*1.054</f>
        <v>0</v>
      </c>
      <c r="K177" s="50">
        <f t="shared" si="103"/>
        <v>1.0540000000000001E-2</v>
      </c>
      <c r="L177" s="50">
        <f t="shared" si="103"/>
        <v>0.10539999999999999</v>
      </c>
      <c r="M177" s="50">
        <f t="shared" si="103"/>
        <v>0.37944</v>
      </c>
      <c r="N177" s="50">
        <f t="shared" si="103"/>
        <v>0.89590000000000003</v>
      </c>
      <c r="O177" s="50">
        <f t="shared" si="103"/>
        <v>27.509399999999999</v>
      </c>
      <c r="P177" s="50">
        <f t="shared" si="103"/>
        <v>0.52700000000000002</v>
      </c>
      <c r="Q177" s="50">
        <f t="shared" si="103"/>
        <v>0.52700000000000002</v>
      </c>
      <c r="R177" s="50">
        <f t="shared" si="103"/>
        <v>1.0540000000000001E-2</v>
      </c>
      <c r="S177" s="50">
        <f t="shared" si="103"/>
        <v>1.0540000000000001E-2</v>
      </c>
      <c r="T177" s="146">
        <f t="shared" si="55"/>
        <v>0</v>
      </c>
      <c r="U177" s="146">
        <f t="shared" si="56"/>
        <v>1E-3</v>
      </c>
      <c r="V177" s="146">
        <f t="shared" si="57"/>
        <v>7.0000000000000001E-3</v>
      </c>
      <c r="W177" s="146">
        <f t="shared" si="58"/>
        <v>2.5000000000000001E-2</v>
      </c>
      <c r="X177" s="146">
        <f t="shared" si="59"/>
        <v>5.8000000000000003E-2</v>
      </c>
      <c r="Y177" s="146">
        <f t="shared" si="60"/>
        <v>1.8140000000000001</v>
      </c>
      <c r="Z177" s="146">
        <f t="shared" si="61"/>
        <v>3.5000000000000003E-2</v>
      </c>
      <c r="AA177" s="146">
        <f t="shared" si="62"/>
        <v>3.5000000000000003E-2</v>
      </c>
      <c r="AB177" s="146">
        <f t="shared" si="63"/>
        <v>1E-3</v>
      </c>
      <c r="AC177" s="146">
        <f t="shared" si="64"/>
        <v>1E-3</v>
      </c>
      <c r="AD177">
        <v>4.0000000000000001E-3</v>
      </c>
      <c r="AE177">
        <f t="shared" si="65"/>
        <v>1.2999999999999999E-2</v>
      </c>
      <c r="AF177">
        <v>5.0000000000000001E-3</v>
      </c>
    </row>
    <row r="178" spans="1:32" ht="29.4" thickBot="1" x14ac:dyDescent="0.35">
      <c r="A178" s="308"/>
      <c r="B178" s="309"/>
      <c r="C178" s="54" t="s">
        <v>118</v>
      </c>
      <c r="D178" s="8" t="s">
        <v>43</v>
      </c>
      <c r="E178" s="106">
        <v>0</v>
      </c>
      <c r="F178" s="108">
        <v>100</v>
      </c>
      <c r="G178" s="108">
        <v>5000</v>
      </c>
      <c r="H178" s="108">
        <v>10000</v>
      </c>
      <c r="I178" s="108">
        <v>10000010000</v>
      </c>
      <c r="J178" s="50">
        <f t="shared" ref="J178:S178" si="104">J133*1.054</f>
        <v>0</v>
      </c>
      <c r="K178" s="50">
        <f t="shared" si="104"/>
        <v>1.0540000000000001E-2</v>
      </c>
      <c r="L178" s="50">
        <f t="shared" si="104"/>
        <v>0.10539999999999999</v>
      </c>
      <c r="M178" s="50">
        <f t="shared" si="104"/>
        <v>0.37944</v>
      </c>
      <c r="N178" s="50">
        <f t="shared" si="104"/>
        <v>0.89590000000000003</v>
      </c>
      <c r="O178" s="50">
        <f t="shared" si="104"/>
        <v>27.509399999999999</v>
      </c>
      <c r="P178" s="50">
        <f t="shared" si="104"/>
        <v>0.52700000000000002</v>
      </c>
      <c r="Q178" s="50">
        <f t="shared" si="104"/>
        <v>0.52700000000000002</v>
      </c>
      <c r="R178" s="50">
        <f t="shared" si="104"/>
        <v>1.0540000000000001E-2</v>
      </c>
      <c r="S178" s="50">
        <f t="shared" si="104"/>
        <v>1.0540000000000001E-2</v>
      </c>
      <c r="T178" s="146">
        <f t="shared" si="55"/>
        <v>0</v>
      </c>
      <c r="U178" s="146">
        <f t="shared" si="56"/>
        <v>1E-3</v>
      </c>
      <c r="V178" s="146">
        <f t="shared" si="57"/>
        <v>7.0000000000000001E-3</v>
      </c>
      <c r="W178" s="146">
        <f t="shared" si="58"/>
        <v>2.5000000000000001E-2</v>
      </c>
      <c r="X178" s="146">
        <f t="shared" si="59"/>
        <v>5.8000000000000003E-2</v>
      </c>
      <c r="Y178" s="146">
        <f t="shared" si="60"/>
        <v>1.8140000000000001</v>
      </c>
      <c r="Z178" s="146">
        <f t="shared" si="61"/>
        <v>3.5000000000000003E-2</v>
      </c>
      <c r="AA178" s="146">
        <f t="shared" si="62"/>
        <v>3.5000000000000003E-2</v>
      </c>
      <c r="AB178" s="146">
        <f t="shared" si="63"/>
        <v>1E-3</v>
      </c>
      <c r="AC178" s="146">
        <f t="shared" si="64"/>
        <v>1E-3</v>
      </c>
      <c r="AD178">
        <v>4.0000000000000001E-3</v>
      </c>
      <c r="AE178">
        <f t="shared" si="65"/>
        <v>1.2999999999999999E-2</v>
      </c>
      <c r="AF178">
        <v>5.0000000000000001E-3</v>
      </c>
    </row>
    <row r="179" spans="1:32" ht="21.6" customHeight="1" thickBot="1" x14ac:dyDescent="0.35">
      <c r="A179" s="308"/>
      <c r="B179" s="309"/>
      <c r="C179" s="55" t="s">
        <v>119</v>
      </c>
      <c r="D179" s="8" t="s">
        <v>44</v>
      </c>
      <c r="E179" s="105">
        <v>0</v>
      </c>
      <c r="F179" s="108">
        <v>200</v>
      </c>
      <c r="G179" s="108">
        <v>2000</v>
      </c>
      <c r="H179" s="108">
        <v>1000002000</v>
      </c>
      <c r="I179" s="108">
        <v>1000002000</v>
      </c>
      <c r="J179" s="50">
        <f t="shared" ref="J179:S179" si="105">J134*1.054</f>
        <v>0</v>
      </c>
      <c r="K179" s="50">
        <f t="shared" si="105"/>
        <v>0.10539999999999999</v>
      </c>
      <c r="L179" s="50">
        <f t="shared" si="105"/>
        <v>0.37944</v>
      </c>
      <c r="M179" s="50">
        <f t="shared" si="105"/>
        <v>0.89590000000000003</v>
      </c>
      <c r="N179" s="50">
        <f t="shared" si="105"/>
        <v>0</v>
      </c>
      <c r="O179" s="50">
        <f t="shared" si="105"/>
        <v>1538.84</v>
      </c>
      <c r="P179" s="50">
        <f t="shared" si="105"/>
        <v>0</v>
      </c>
      <c r="Q179" s="50">
        <f t="shared" si="105"/>
        <v>0</v>
      </c>
      <c r="R179" s="50">
        <f t="shared" si="105"/>
        <v>1.0540000000000001E-2</v>
      </c>
      <c r="S179" s="50">
        <f t="shared" si="105"/>
        <v>1.0540000000000001E-2</v>
      </c>
      <c r="T179" s="146">
        <f t="shared" si="55"/>
        <v>0</v>
      </c>
      <c r="U179" s="146">
        <f t="shared" si="56"/>
        <v>7.0000000000000001E-3</v>
      </c>
      <c r="V179" s="146">
        <f t="shared" si="57"/>
        <v>2.5000000000000001E-2</v>
      </c>
      <c r="W179" s="146">
        <f t="shared" si="58"/>
        <v>5.8000000000000003E-2</v>
      </c>
      <c r="X179" s="146">
        <f t="shared" si="59"/>
        <v>0</v>
      </c>
      <c r="Y179" s="146">
        <f t="shared" si="60"/>
        <v>101.477</v>
      </c>
      <c r="Z179" s="146">
        <f t="shared" si="61"/>
        <v>0</v>
      </c>
      <c r="AA179" s="146">
        <f t="shared" si="62"/>
        <v>0</v>
      </c>
      <c r="AB179" s="146">
        <f t="shared" si="63"/>
        <v>1E-3</v>
      </c>
      <c r="AC179" s="146">
        <f t="shared" si="64"/>
        <v>1E-3</v>
      </c>
      <c r="AD179">
        <v>4.0000000000000001E-3</v>
      </c>
      <c r="AE179">
        <f t="shared" si="65"/>
        <v>1.2999999999999999E-2</v>
      </c>
      <c r="AF179">
        <v>5.0000000000000001E-3</v>
      </c>
    </row>
    <row r="180" spans="1:32" ht="25.95" customHeight="1" thickBot="1" x14ac:dyDescent="0.35">
      <c r="A180" s="310" t="s">
        <v>120</v>
      </c>
      <c r="B180" s="311" t="s">
        <v>120</v>
      </c>
      <c r="C180" s="25" t="s">
        <v>121</v>
      </c>
      <c r="D180" s="9" t="s">
        <v>45</v>
      </c>
      <c r="E180" s="105">
        <v>0</v>
      </c>
      <c r="F180" s="108">
        <v>200</v>
      </c>
      <c r="G180" s="108">
        <v>400</v>
      </c>
      <c r="H180" s="108">
        <v>800</v>
      </c>
      <c r="I180" s="108">
        <v>100000800</v>
      </c>
      <c r="J180" s="59">
        <f>J135*1.054</f>
        <v>0</v>
      </c>
      <c r="K180" s="59">
        <f t="shared" ref="K180:S181" si="106">K135*1.054</f>
        <v>0.89590000000000003</v>
      </c>
      <c r="L180" s="59">
        <f t="shared" si="106"/>
        <v>1.0118400000000001</v>
      </c>
      <c r="M180" s="59">
        <f t="shared" si="106"/>
        <v>1.49668</v>
      </c>
      <c r="N180" s="59">
        <f t="shared" si="106"/>
        <v>1.6863999999999999</v>
      </c>
      <c r="O180" s="59">
        <f t="shared" si="106"/>
        <v>88.325199999999995</v>
      </c>
      <c r="P180" s="59">
        <f t="shared" si="106"/>
        <v>1.054</v>
      </c>
      <c r="Q180" s="59">
        <f t="shared" si="106"/>
        <v>1.054</v>
      </c>
      <c r="R180" s="59">
        <f t="shared" si="106"/>
        <v>0.34782000000000002</v>
      </c>
      <c r="S180" s="59">
        <f t="shared" si="106"/>
        <v>0.65347999999999995</v>
      </c>
      <c r="T180" s="146">
        <f t="shared" si="55"/>
        <v>0</v>
      </c>
      <c r="U180" s="146">
        <f t="shared" si="56"/>
        <v>5.8000000000000003E-2</v>
      </c>
      <c r="V180" s="146">
        <f t="shared" si="57"/>
        <v>6.6000000000000003E-2</v>
      </c>
      <c r="W180" s="146">
        <f t="shared" si="58"/>
        <v>9.7000000000000003E-2</v>
      </c>
      <c r="X180" s="146">
        <f t="shared" si="59"/>
        <v>0.11</v>
      </c>
      <c r="Y180" s="146">
        <f t="shared" si="60"/>
        <v>5.8250000000000002</v>
      </c>
      <c r="Z180" s="146">
        <f t="shared" si="61"/>
        <v>7.0000000000000007E-2</v>
      </c>
      <c r="AA180" s="146">
        <f t="shared" si="62"/>
        <v>7.0000000000000007E-2</v>
      </c>
      <c r="AB180" s="146">
        <f t="shared" si="63"/>
        <v>2.3E-2</v>
      </c>
      <c r="AC180" s="146">
        <f t="shared" si="64"/>
        <v>4.2000000000000003E-2</v>
      </c>
      <c r="AD180">
        <v>4.0000000000000001E-3</v>
      </c>
      <c r="AE180">
        <f t="shared" si="65"/>
        <v>1.2999999999999999E-2</v>
      </c>
      <c r="AF180">
        <v>5.0000000000000001E-3</v>
      </c>
    </row>
    <row r="181" spans="1:32" ht="18.600000000000001" customHeight="1" thickBot="1" x14ac:dyDescent="0.35">
      <c r="A181" s="310"/>
      <c r="B181" s="312"/>
      <c r="C181" s="63" t="s">
        <v>122</v>
      </c>
      <c r="D181" s="10" t="s">
        <v>46</v>
      </c>
      <c r="E181" s="111">
        <v>0</v>
      </c>
      <c r="F181" s="112">
        <v>200</v>
      </c>
      <c r="G181" s="112">
        <v>400</v>
      </c>
      <c r="H181" s="112">
        <v>800</v>
      </c>
      <c r="I181" s="112">
        <v>100000800</v>
      </c>
      <c r="J181" s="59">
        <f>J136*1.054</f>
        <v>0</v>
      </c>
      <c r="K181" s="59">
        <f t="shared" si="106"/>
        <v>1.0118400000000001</v>
      </c>
      <c r="L181" s="59">
        <f t="shared" si="106"/>
        <v>1.49668</v>
      </c>
      <c r="M181" s="59">
        <f t="shared" si="106"/>
        <v>1.6863999999999999</v>
      </c>
      <c r="N181" s="59">
        <f t="shared" si="106"/>
        <v>1.7918000000000001</v>
      </c>
      <c r="O181" s="59">
        <f t="shared" si="106"/>
        <v>3077.68</v>
      </c>
      <c r="P181" s="59">
        <f t="shared" si="106"/>
        <v>0</v>
      </c>
      <c r="Q181" s="59">
        <f t="shared" si="106"/>
        <v>0</v>
      </c>
      <c r="R181" s="59">
        <f t="shared" si="106"/>
        <v>0.34782000000000002</v>
      </c>
      <c r="S181" s="59">
        <f t="shared" si="106"/>
        <v>0.65347999999999995</v>
      </c>
      <c r="T181" s="146">
        <f t="shared" si="55"/>
        <v>0</v>
      </c>
      <c r="U181" s="146">
        <f t="shared" si="56"/>
        <v>6.6000000000000003E-2</v>
      </c>
      <c r="V181" s="146">
        <f t="shared" si="57"/>
        <v>9.7000000000000003E-2</v>
      </c>
      <c r="W181" s="146">
        <f t="shared" si="58"/>
        <v>0.11</v>
      </c>
      <c r="X181" s="146">
        <f t="shared" si="59"/>
        <v>0.11600000000000001</v>
      </c>
      <c r="Y181" s="146">
        <f t="shared" si="60"/>
        <v>202.95500000000001</v>
      </c>
      <c r="Z181" s="146">
        <f t="shared" si="61"/>
        <v>0</v>
      </c>
      <c r="AA181" s="146">
        <f t="shared" si="62"/>
        <v>0</v>
      </c>
      <c r="AB181" s="146">
        <f t="shared" si="63"/>
        <v>2.3E-2</v>
      </c>
      <c r="AC181" s="146">
        <f t="shared" si="64"/>
        <v>4.2000000000000003E-2</v>
      </c>
      <c r="AD181">
        <v>4.0000000000000001E-3</v>
      </c>
      <c r="AE181">
        <f t="shared" si="65"/>
        <v>1.2999999999999999E-2</v>
      </c>
      <c r="AF181">
        <v>5.0000000000000001E-3</v>
      </c>
    </row>
    <row r="182" spans="1:32" ht="24" thickBot="1" x14ac:dyDescent="0.35">
      <c r="A182" s="85"/>
      <c r="B182" s="82"/>
      <c r="C182" s="86"/>
      <c r="D182" s="87">
        <v>2022</v>
      </c>
      <c r="E182" s="104"/>
      <c r="F182" s="104"/>
      <c r="G182" s="104"/>
      <c r="H182" s="104"/>
      <c r="I182" s="104"/>
      <c r="J182" s="82"/>
      <c r="K182" s="82"/>
      <c r="L182" s="82"/>
      <c r="M182" s="82"/>
      <c r="N182" s="82"/>
      <c r="O182" s="82"/>
      <c r="P182" s="82"/>
      <c r="Q182" s="82"/>
      <c r="R182" s="88"/>
      <c r="S182" s="88"/>
      <c r="T182" s="83" t="s">
        <v>47</v>
      </c>
      <c r="U182" s="83"/>
      <c r="V182" s="83">
        <v>8.8683382527258103E-2</v>
      </c>
      <c r="W182" s="83"/>
      <c r="X182" s="83"/>
      <c r="Y182" s="83">
        <v>8.8683382527258103E-2</v>
      </c>
      <c r="Z182" s="83"/>
      <c r="AA182" s="83"/>
      <c r="AB182" s="83"/>
      <c r="AC182" s="83"/>
      <c r="AD182" s="82"/>
      <c r="AE182" s="82"/>
      <c r="AF182" s="82"/>
    </row>
    <row r="183" spans="1:32" ht="15" thickBot="1" x14ac:dyDescent="0.35">
      <c r="A183" s="313" t="s">
        <v>66</v>
      </c>
      <c r="B183" s="314" t="s">
        <v>67</v>
      </c>
      <c r="C183" s="21" t="s">
        <v>68</v>
      </c>
      <c r="D183" s="1" t="s">
        <v>4</v>
      </c>
      <c r="E183" s="105">
        <v>55</v>
      </c>
      <c r="F183" s="105">
        <v>77</v>
      </c>
      <c r="G183" s="105">
        <v>99</v>
      </c>
      <c r="H183" s="105">
        <v>121</v>
      </c>
      <c r="I183" s="105">
        <v>100000121</v>
      </c>
      <c r="J183" s="145">
        <f>J48*1.141</f>
        <v>0.41099999999999998</v>
      </c>
      <c r="K183" s="145">
        <f t="shared" ref="K183:S183" si="107">K48*1.141</f>
        <v>0.82199999999999995</v>
      </c>
      <c r="L183" s="145">
        <f t="shared" si="107"/>
        <v>1.095</v>
      </c>
      <c r="M183" s="145">
        <f t="shared" si="107"/>
        <v>1.62</v>
      </c>
      <c r="N183" s="145">
        <f t="shared" si="107"/>
        <v>1.8260000000000001</v>
      </c>
      <c r="O183" s="145">
        <f t="shared" si="107"/>
        <v>29.78</v>
      </c>
      <c r="P183" s="145">
        <f t="shared" si="107"/>
        <v>0.57099999999999995</v>
      </c>
      <c r="Q183" s="145">
        <f t="shared" si="107"/>
        <v>0.57099999999999995</v>
      </c>
      <c r="R183" s="145">
        <f t="shared" si="107"/>
        <v>0.377</v>
      </c>
      <c r="S183" s="145">
        <f t="shared" si="107"/>
        <v>0.70699999999999996</v>
      </c>
      <c r="T183" s="146">
        <f>+J183*$V$182</f>
        <v>3.5999999999999997E-2</v>
      </c>
      <c r="U183" s="146">
        <f t="shared" ref="U183:AC183" si="108">+K183*$V$182</f>
        <v>7.2999999999999995E-2</v>
      </c>
      <c r="V183" s="146">
        <f t="shared" si="108"/>
        <v>9.7000000000000003E-2</v>
      </c>
      <c r="W183" s="146">
        <f t="shared" si="108"/>
        <v>0.14399999999999999</v>
      </c>
      <c r="X183" s="146">
        <f t="shared" si="108"/>
        <v>0.16200000000000001</v>
      </c>
      <c r="Y183" s="148">
        <f>+O183*$Y$182</f>
        <v>2.641</v>
      </c>
      <c r="Z183" s="148">
        <f t="shared" ref="Z183:AA183" si="109">+P183*$Y$182</f>
        <v>5.0999999999999997E-2</v>
      </c>
      <c r="AA183" s="148">
        <f t="shared" si="109"/>
        <v>5.0999999999999997E-2</v>
      </c>
      <c r="AB183" s="146">
        <f t="shared" si="108"/>
        <v>3.3000000000000002E-2</v>
      </c>
      <c r="AC183" s="146">
        <f t="shared" si="108"/>
        <v>6.3E-2</v>
      </c>
      <c r="AD183">
        <v>4.0000000000000001E-3</v>
      </c>
      <c r="AE183">
        <f>0.009 + 0.004</f>
        <v>1.2999999999999999E-2</v>
      </c>
      <c r="AF183">
        <v>1.7899999999999999E-2</v>
      </c>
    </row>
    <row r="184" spans="1:32" ht="15" thickBot="1" x14ac:dyDescent="0.35">
      <c r="A184" s="313"/>
      <c r="B184" s="314"/>
      <c r="C184" s="21" t="s">
        <v>69</v>
      </c>
      <c r="D184" s="1" t="s">
        <v>5</v>
      </c>
      <c r="E184" s="105">
        <v>90</v>
      </c>
      <c r="F184" s="105">
        <v>126</v>
      </c>
      <c r="G184" s="105">
        <v>162</v>
      </c>
      <c r="H184" s="105">
        <v>198</v>
      </c>
      <c r="I184" s="105">
        <v>100000198</v>
      </c>
      <c r="J184" s="145">
        <f t="shared" ref="J184:S184" si="110">J49*1.141</f>
        <v>0.41099999999999998</v>
      </c>
      <c r="K184" s="145">
        <f t="shared" si="110"/>
        <v>0.82199999999999995</v>
      </c>
      <c r="L184" s="145">
        <f t="shared" si="110"/>
        <v>1.095</v>
      </c>
      <c r="M184" s="145">
        <f t="shared" si="110"/>
        <v>1.62</v>
      </c>
      <c r="N184" s="145">
        <f t="shared" si="110"/>
        <v>1.8260000000000001</v>
      </c>
      <c r="O184" s="145">
        <f t="shared" si="110"/>
        <v>29.78</v>
      </c>
      <c r="P184" s="145">
        <f t="shared" si="110"/>
        <v>0.57099999999999995</v>
      </c>
      <c r="Q184" s="145">
        <f t="shared" si="110"/>
        <v>0.57099999999999995</v>
      </c>
      <c r="R184" s="145">
        <f t="shared" si="110"/>
        <v>0.377</v>
      </c>
      <c r="S184" s="145">
        <f t="shared" si="110"/>
        <v>0.70699999999999996</v>
      </c>
      <c r="T184" s="146">
        <f t="shared" ref="T184:T226" si="111">+J184*$V$182</f>
        <v>3.5999999999999997E-2</v>
      </c>
      <c r="U184" s="146">
        <f t="shared" ref="U184:U226" si="112">+K184*$V$182</f>
        <v>7.2999999999999995E-2</v>
      </c>
      <c r="V184" s="146">
        <f t="shared" ref="V184:V226" si="113">+L184*$V$182</f>
        <v>9.7000000000000003E-2</v>
      </c>
      <c r="W184" s="146">
        <f t="shared" ref="W184:W226" si="114">+M184*$V$182</f>
        <v>0.14399999999999999</v>
      </c>
      <c r="X184" s="146">
        <f t="shared" ref="X184:X226" si="115">+N184*$V$182</f>
        <v>0.16200000000000001</v>
      </c>
      <c r="Y184" s="148">
        <f t="shared" ref="Y184:Y226" si="116">+O184*$Y$182</f>
        <v>2.641</v>
      </c>
      <c r="Z184" s="148">
        <f t="shared" ref="Z184:Z226" si="117">+P184*$Y$182</f>
        <v>5.0999999999999997E-2</v>
      </c>
      <c r="AA184" s="148">
        <f t="shared" ref="AA184:AA226" si="118">+Q184*$Y$182</f>
        <v>5.0999999999999997E-2</v>
      </c>
      <c r="AB184" s="146">
        <f t="shared" ref="AB184:AB226" si="119">+R184*$V$182</f>
        <v>3.3000000000000002E-2</v>
      </c>
      <c r="AC184" s="146">
        <f t="shared" ref="AC184:AC226" si="120">+S184*$V$182</f>
        <v>6.3E-2</v>
      </c>
      <c r="AD184">
        <v>4.0000000000000001E-3</v>
      </c>
      <c r="AE184">
        <f t="shared" ref="AE184:AE226" si="121">0.009 + 0.004</f>
        <v>1.2999999999999999E-2</v>
      </c>
      <c r="AF184">
        <v>1.7899999999999999E-2</v>
      </c>
    </row>
    <row r="185" spans="1:32" ht="15" thickBot="1" x14ac:dyDescent="0.35">
      <c r="A185" s="313"/>
      <c r="B185" s="314"/>
      <c r="C185" s="21" t="s">
        <v>70</v>
      </c>
      <c r="D185" s="1" t="s">
        <v>6</v>
      </c>
      <c r="E185" s="105">
        <v>124</v>
      </c>
      <c r="F185" s="105">
        <v>174</v>
      </c>
      <c r="G185" s="105">
        <v>224</v>
      </c>
      <c r="H185" s="105">
        <v>274</v>
      </c>
      <c r="I185" s="105">
        <v>100000274</v>
      </c>
      <c r="J185" s="145">
        <f t="shared" ref="J185:S185" si="122">J50*1.141</f>
        <v>0.41099999999999998</v>
      </c>
      <c r="K185" s="145">
        <f t="shared" si="122"/>
        <v>0.82199999999999995</v>
      </c>
      <c r="L185" s="145">
        <f t="shared" si="122"/>
        <v>1.095</v>
      </c>
      <c r="M185" s="145">
        <f t="shared" si="122"/>
        <v>1.62</v>
      </c>
      <c r="N185" s="145">
        <f t="shared" si="122"/>
        <v>1.8260000000000001</v>
      </c>
      <c r="O185" s="145">
        <f t="shared" si="122"/>
        <v>29.78</v>
      </c>
      <c r="P185" s="145">
        <f t="shared" si="122"/>
        <v>0.57099999999999995</v>
      </c>
      <c r="Q185" s="145">
        <f t="shared" si="122"/>
        <v>0.57099999999999995</v>
      </c>
      <c r="R185" s="145">
        <f t="shared" si="122"/>
        <v>0.377</v>
      </c>
      <c r="S185" s="145">
        <f t="shared" si="122"/>
        <v>0.70699999999999996</v>
      </c>
      <c r="T185" s="146">
        <f t="shared" si="111"/>
        <v>3.5999999999999997E-2</v>
      </c>
      <c r="U185" s="146">
        <f t="shared" si="112"/>
        <v>7.2999999999999995E-2</v>
      </c>
      <c r="V185" s="146">
        <f t="shared" si="113"/>
        <v>9.7000000000000003E-2</v>
      </c>
      <c r="W185" s="146">
        <f t="shared" si="114"/>
        <v>0.14399999999999999</v>
      </c>
      <c r="X185" s="146">
        <f t="shared" si="115"/>
        <v>0.16200000000000001</v>
      </c>
      <c r="Y185" s="148">
        <f t="shared" si="116"/>
        <v>2.641</v>
      </c>
      <c r="Z185" s="148">
        <f t="shared" si="117"/>
        <v>5.0999999999999997E-2</v>
      </c>
      <c r="AA185" s="148">
        <f t="shared" si="118"/>
        <v>5.0999999999999997E-2</v>
      </c>
      <c r="AB185" s="146">
        <f t="shared" si="119"/>
        <v>3.3000000000000002E-2</v>
      </c>
      <c r="AC185" s="146">
        <f t="shared" si="120"/>
        <v>6.3E-2</v>
      </c>
      <c r="AD185">
        <v>4.0000000000000001E-3</v>
      </c>
      <c r="AE185">
        <f t="shared" si="121"/>
        <v>1.2999999999999999E-2</v>
      </c>
      <c r="AF185">
        <v>1.7899999999999999E-2</v>
      </c>
    </row>
    <row r="186" spans="1:32" ht="15" thickBot="1" x14ac:dyDescent="0.35">
      <c r="A186" s="313"/>
      <c r="B186" s="314"/>
      <c r="C186" s="21" t="s">
        <v>71</v>
      </c>
      <c r="D186" s="1" t="s">
        <v>7</v>
      </c>
      <c r="E186" s="105">
        <v>160</v>
      </c>
      <c r="F186" s="105">
        <v>224</v>
      </c>
      <c r="G186" s="105">
        <v>288</v>
      </c>
      <c r="H186" s="105">
        <v>352</v>
      </c>
      <c r="I186" s="105">
        <v>100000352</v>
      </c>
      <c r="J186" s="145">
        <f t="shared" ref="J186:S186" si="123">J51*1.141</f>
        <v>0.41099999999999998</v>
      </c>
      <c r="K186" s="145">
        <f t="shared" si="123"/>
        <v>0.82199999999999995</v>
      </c>
      <c r="L186" s="145">
        <f t="shared" si="123"/>
        <v>1.095</v>
      </c>
      <c r="M186" s="145">
        <f t="shared" si="123"/>
        <v>1.62</v>
      </c>
      <c r="N186" s="145">
        <f t="shared" si="123"/>
        <v>1.8260000000000001</v>
      </c>
      <c r="O186" s="145">
        <f t="shared" si="123"/>
        <v>29.78</v>
      </c>
      <c r="P186" s="145">
        <f t="shared" si="123"/>
        <v>0.57099999999999995</v>
      </c>
      <c r="Q186" s="145">
        <f t="shared" si="123"/>
        <v>0.57099999999999995</v>
      </c>
      <c r="R186" s="145">
        <f t="shared" si="123"/>
        <v>0.377</v>
      </c>
      <c r="S186" s="145">
        <f t="shared" si="123"/>
        <v>0.70699999999999996</v>
      </c>
      <c r="T186" s="146">
        <f t="shared" si="111"/>
        <v>3.5999999999999997E-2</v>
      </c>
      <c r="U186" s="146">
        <f t="shared" si="112"/>
        <v>7.2999999999999995E-2</v>
      </c>
      <c r="V186" s="146">
        <f t="shared" si="113"/>
        <v>9.7000000000000003E-2</v>
      </c>
      <c r="W186" s="146">
        <f t="shared" si="114"/>
        <v>0.14399999999999999</v>
      </c>
      <c r="X186" s="146">
        <f t="shared" si="115"/>
        <v>0.16200000000000001</v>
      </c>
      <c r="Y186" s="148">
        <f t="shared" si="116"/>
        <v>2.641</v>
      </c>
      <c r="Z186" s="148">
        <f t="shared" si="117"/>
        <v>5.0999999999999997E-2</v>
      </c>
      <c r="AA186" s="148">
        <f t="shared" si="118"/>
        <v>5.0999999999999997E-2</v>
      </c>
      <c r="AB186" s="146">
        <f t="shared" si="119"/>
        <v>3.3000000000000002E-2</v>
      </c>
      <c r="AC186" s="146">
        <f t="shared" si="120"/>
        <v>6.3E-2</v>
      </c>
      <c r="AD186">
        <v>4.0000000000000001E-3</v>
      </c>
      <c r="AE186">
        <f t="shared" si="121"/>
        <v>1.2999999999999999E-2</v>
      </c>
      <c r="AF186">
        <v>1.7899999999999999E-2</v>
      </c>
    </row>
    <row r="187" spans="1:32" ht="15" thickBot="1" x14ac:dyDescent="0.35">
      <c r="A187" s="313"/>
      <c r="B187" s="314"/>
      <c r="C187" s="21" t="s">
        <v>72</v>
      </c>
      <c r="D187" s="1" t="s">
        <v>8</v>
      </c>
      <c r="E187" s="105">
        <v>195</v>
      </c>
      <c r="F187" s="105">
        <v>273</v>
      </c>
      <c r="G187" s="105">
        <v>351</v>
      </c>
      <c r="H187" s="105">
        <v>429</v>
      </c>
      <c r="I187" s="105">
        <v>100000429</v>
      </c>
      <c r="J187" s="145">
        <f t="shared" ref="J187:S187" si="124">J52*1.141</f>
        <v>0.41099999999999998</v>
      </c>
      <c r="K187" s="145">
        <f t="shared" si="124"/>
        <v>0.82199999999999995</v>
      </c>
      <c r="L187" s="145">
        <f t="shared" si="124"/>
        <v>1.095</v>
      </c>
      <c r="M187" s="145">
        <f t="shared" si="124"/>
        <v>1.62</v>
      </c>
      <c r="N187" s="145">
        <f t="shared" si="124"/>
        <v>1.8260000000000001</v>
      </c>
      <c r="O187" s="145">
        <f t="shared" si="124"/>
        <v>29.78</v>
      </c>
      <c r="P187" s="145">
        <f t="shared" si="124"/>
        <v>0.57099999999999995</v>
      </c>
      <c r="Q187" s="145">
        <f t="shared" si="124"/>
        <v>0.57099999999999995</v>
      </c>
      <c r="R187" s="145">
        <f t="shared" si="124"/>
        <v>0.377</v>
      </c>
      <c r="S187" s="145">
        <f t="shared" si="124"/>
        <v>0.70699999999999996</v>
      </c>
      <c r="T187" s="146">
        <f t="shared" si="111"/>
        <v>3.5999999999999997E-2</v>
      </c>
      <c r="U187" s="146">
        <f t="shared" si="112"/>
        <v>7.2999999999999995E-2</v>
      </c>
      <c r="V187" s="146">
        <f t="shared" si="113"/>
        <v>9.7000000000000003E-2</v>
      </c>
      <c r="W187" s="146">
        <f t="shared" si="114"/>
        <v>0.14399999999999999</v>
      </c>
      <c r="X187" s="146">
        <f t="shared" si="115"/>
        <v>0.16200000000000001</v>
      </c>
      <c r="Y187" s="148">
        <f t="shared" si="116"/>
        <v>2.641</v>
      </c>
      <c r="Z187" s="148">
        <f t="shared" si="117"/>
        <v>5.0999999999999997E-2</v>
      </c>
      <c r="AA187" s="148">
        <f t="shared" si="118"/>
        <v>5.0999999999999997E-2</v>
      </c>
      <c r="AB187" s="146">
        <f t="shared" si="119"/>
        <v>3.3000000000000002E-2</v>
      </c>
      <c r="AC187" s="146">
        <f t="shared" si="120"/>
        <v>6.3E-2</v>
      </c>
      <c r="AD187">
        <v>4.0000000000000001E-3</v>
      </c>
      <c r="AE187">
        <f t="shared" si="121"/>
        <v>1.2999999999999999E-2</v>
      </c>
      <c r="AF187">
        <v>1.7899999999999999E-2</v>
      </c>
    </row>
    <row r="188" spans="1:32" ht="15" thickBot="1" x14ac:dyDescent="0.35">
      <c r="A188" s="313"/>
      <c r="B188" s="314"/>
      <c r="C188" s="21" t="s">
        <v>73</v>
      </c>
      <c r="D188" s="1" t="s">
        <v>9</v>
      </c>
      <c r="E188" s="105">
        <v>230</v>
      </c>
      <c r="F188" s="105">
        <v>322</v>
      </c>
      <c r="G188" s="105">
        <v>414</v>
      </c>
      <c r="H188" s="105">
        <v>506</v>
      </c>
      <c r="I188" s="105">
        <v>100000506</v>
      </c>
      <c r="J188" s="145">
        <f t="shared" ref="J188:S188" si="125">J53*1.141</f>
        <v>0.41099999999999998</v>
      </c>
      <c r="K188" s="145">
        <f t="shared" si="125"/>
        <v>0.82199999999999995</v>
      </c>
      <c r="L188" s="145">
        <f t="shared" si="125"/>
        <v>1.095</v>
      </c>
      <c r="M188" s="145">
        <f t="shared" si="125"/>
        <v>1.62</v>
      </c>
      <c r="N188" s="145">
        <f t="shared" si="125"/>
        <v>1.8260000000000001</v>
      </c>
      <c r="O188" s="145">
        <f t="shared" si="125"/>
        <v>29.78</v>
      </c>
      <c r="P188" s="145">
        <f t="shared" si="125"/>
        <v>0.57099999999999995</v>
      </c>
      <c r="Q188" s="145">
        <f t="shared" si="125"/>
        <v>0.57099999999999995</v>
      </c>
      <c r="R188" s="145">
        <f t="shared" si="125"/>
        <v>0.377</v>
      </c>
      <c r="S188" s="145">
        <f t="shared" si="125"/>
        <v>0.70699999999999996</v>
      </c>
      <c r="T188" s="146">
        <f t="shared" si="111"/>
        <v>3.5999999999999997E-2</v>
      </c>
      <c r="U188" s="146">
        <f t="shared" si="112"/>
        <v>7.2999999999999995E-2</v>
      </c>
      <c r="V188" s="146">
        <f t="shared" si="113"/>
        <v>9.7000000000000003E-2</v>
      </c>
      <c r="W188" s="146">
        <f t="shared" si="114"/>
        <v>0.14399999999999999</v>
      </c>
      <c r="X188" s="146">
        <f t="shared" si="115"/>
        <v>0.16200000000000001</v>
      </c>
      <c r="Y188" s="148">
        <f t="shared" si="116"/>
        <v>2.641</v>
      </c>
      <c r="Z188" s="148">
        <f t="shared" si="117"/>
        <v>5.0999999999999997E-2</v>
      </c>
      <c r="AA188" s="148">
        <f t="shared" si="118"/>
        <v>5.0999999999999997E-2</v>
      </c>
      <c r="AB188" s="146">
        <f t="shared" si="119"/>
        <v>3.3000000000000002E-2</v>
      </c>
      <c r="AC188" s="146">
        <f t="shared" si="120"/>
        <v>6.3E-2</v>
      </c>
      <c r="AD188">
        <v>4.0000000000000001E-3</v>
      </c>
      <c r="AE188">
        <f t="shared" si="121"/>
        <v>1.2999999999999999E-2</v>
      </c>
      <c r="AF188">
        <v>1.7899999999999999E-2</v>
      </c>
    </row>
    <row r="189" spans="1:32" ht="15" thickBot="1" x14ac:dyDescent="0.35">
      <c r="A189" s="313"/>
      <c r="B189" s="314"/>
      <c r="C189" s="21" t="s">
        <v>74</v>
      </c>
      <c r="D189" s="1" t="s">
        <v>10</v>
      </c>
      <c r="E189" s="105">
        <v>24</v>
      </c>
      <c r="F189" s="105">
        <v>55</v>
      </c>
      <c r="G189" s="105">
        <v>77</v>
      </c>
      <c r="H189" s="105">
        <v>99</v>
      </c>
      <c r="I189" s="105">
        <v>10000099</v>
      </c>
      <c r="J189" s="145">
        <f t="shared" ref="J189:S189" si="126">J54*1.141</f>
        <v>0.41099999999999998</v>
      </c>
      <c r="K189" s="145">
        <f t="shared" si="126"/>
        <v>0.82199999999999995</v>
      </c>
      <c r="L189" s="145">
        <f t="shared" si="126"/>
        <v>1.095</v>
      </c>
      <c r="M189" s="145">
        <f t="shared" si="126"/>
        <v>1.62</v>
      </c>
      <c r="N189" s="145">
        <f t="shared" si="126"/>
        <v>1.8260000000000001</v>
      </c>
      <c r="O189" s="145">
        <f t="shared" si="126"/>
        <v>95.616</v>
      </c>
      <c r="P189" s="145">
        <f t="shared" si="126"/>
        <v>1.141</v>
      </c>
      <c r="Q189" s="145">
        <f t="shared" si="126"/>
        <v>1.141</v>
      </c>
      <c r="R189" s="145">
        <f t="shared" si="126"/>
        <v>0.377</v>
      </c>
      <c r="S189" s="145">
        <f t="shared" si="126"/>
        <v>0.70699999999999996</v>
      </c>
      <c r="T189" s="146">
        <f t="shared" si="111"/>
        <v>3.5999999999999997E-2</v>
      </c>
      <c r="U189" s="146">
        <f t="shared" si="112"/>
        <v>7.2999999999999995E-2</v>
      </c>
      <c r="V189" s="146">
        <f t="shared" si="113"/>
        <v>9.7000000000000003E-2</v>
      </c>
      <c r="W189" s="146">
        <f t="shared" si="114"/>
        <v>0.14399999999999999</v>
      </c>
      <c r="X189" s="146">
        <f t="shared" si="115"/>
        <v>0.16200000000000001</v>
      </c>
      <c r="Y189" s="148">
        <f t="shared" si="116"/>
        <v>8.48</v>
      </c>
      <c r="Z189" s="148">
        <f t="shared" si="117"/>
        <v>0.10100000000000001</v>
      </c>
      <c r="AA189" s="148">
        <f t="shared" si="118"/>
        <v>0.10100000000000001</v>
      </c>
      <c r="AB189" s="146">
        <f t="shared" si="119"/>
        <v>3.3000000000000002E-2</v>
      </c>
      <c r="AC189" s="146">
        <f t="shared" si="120"/>
        <v>6.3E-2</v>
      </c>
      <c r="AD189">
        <v>4.0000000000000001E-3</v>
      </c>
      <c r="AE189">
        <f t="shared" si="121"/>
        <v>1.2999999999999999E-2</v>
      </c>
      <c r="AF189">
        <v>1.7899999999999999E-2</v>
      </c>
    </row>
    <row r="190" spans="1:32" ht="29.4" thickBot="1" x14ac:dyDescent="0.35">
      <c r="A190" s="313"/>
      <c r="B190" s="314"/>
      <c r="C190" s="21" t="s">
        <v>75</v>
      </c>
      <c r="D190" s="1" t="s">
        <v>11</v>
      </c>
      <c r="E190" s="105">
        <v>124</v>
      </c>
      <c r="F190" s="105">
        <v>174</v>
      </c>
      <c r="G190" s="105">
        <v>224</v>
      </c>
      <c r="H190" s="105">
        <v>274</v>
      </c>
      <c r="I190" s="105">
        <v>100000274</v>
      </c>
      <c r="J190" s="145">
        <f t="shared" ref="J190:S190" si="127">J55*1.141</f>
        <v>0.41099999999999998</v>
      </c>
      <c r="K190" s="145">
        <f t="shared" si="127"/>
        <v>0.82199999999999995</v>
      </c>
      <c r="L190" s="145">
        <f t="shared" si="127"/>
        <v>1.095</v>
      </c>
      <c r="M190" s="145">
        <f t="shared" si="127"/>
        <v>1.62</v>
      </c>
      <c r="N190" s="145">
        <f t="shared" si="127"/>
        <v>1.8260000000000001</v>
      </c>
      <c r="O190" s="145">
        <f t="shared" si="127"/>
        <v>29.78</v>
      </c>
      <c r="P190" s="145">
        <f t="shared" si="127"/>
        <v>0.57099999999999995</v>
      </c>
      <c r="Q190" s="145">
        <f t="shared" si="127"/>
        <v>0.57099999999999995</v>
      </c>
      <c r="R190" s="145">
        <f t="shared" si="127"/>
        <v>0.377</v>
      </c>
      <c r="S190" s="145">
        <f t="shared" si="127"/>
        <v>0.70699999999999996</v>
      </c>
      <c r="T190" s="146">
        <f t="shared" si="111"/>
        <v>3.5999999999999997E-2</v>
      </c>
      <c r="U190" s="146">
        <f t="shared" si="112"/>
        <v>7.2999999999999995E-2</v>
      </c>
      <c r="V190" s="146">
        <f t="shared" si="113"/>
        <v>9.7000000000000003E-2</v>
      </c>
      <c r="W190" s="146">
        <f t="shared" si="114"/>
        <v>0.14399999999999999</v>
      </c>
      <c r="X190" s="146">
        <f t="shared" si="115"/>
        <v>0.16200000000000001</v>
      </c>
      <c r="Y190" s="148">
        <f t="shared" si="116"/>
        <v>2.641</v>
      </c>
      <c r="Z190" s="148">
        <f t="shared" si="117"/>
        <v>5.0999999999999997E-2</v>
      </c>
      <c r="AA190" s="148">
        <f t="shared" si="118"/>
        <v>5.0999999999999997E-2</v>
      </c>
      <c r="AB190" s="148">
        <f t="shared" si="119"/>
        <v>3.3000000000000002E-2</v>
      </c>
      <c r="AC190" s="146">
        <f t="shared" si="120"/>
        <v>6.3E-2</v>
      </c>
      <c r="AD190">
        <v>4.0000000000000001E-3</v>
      </c>
      <c r="AE190">
        <f t="shared" si="121"/>
        <v>1.2999999999999999E-2</v>
      </c>
      <c r="AF190">
        <v>1.7899999999999999E-2</v>
      </c>
    </row>
    <row r="191" spans="1:32" ht="15" thickBot="1" x14ac:dyDescent="0.35">
      <c r="A191" s="310" t="s">
        <v>76</v>
      </c>
      <c r="B191" s="315" t="s">
        <v>77</v>
      </c>
      <c r="C191" s="25" t="s">
        <v>78</v>
      </c>
      <c r="D191" s="2" t="s">
        <v>214</v>
      </c>
      <c r="E191" s="105">
        <v>0</v>
      </c>
      <c r="F191" s="105">
        <v>100</v>
      </c>
      <c r="G191" s="105">
        <v>200</v>
      </c>
      <c r="H191" s="105">
        <v>300</v>
      </c>
      <c r="I191" s="105">
        <v>100000300</v>
      </c>
      <c r="J191" s="26">
        <f>J56*1.141</f>
        <v>0</v>
      </c>
      <c r="K191" s="26">
        <f t="shared" ref="K191:S191" si="128">K56*1.141</f>
        <v>0.97</v>
      </c>
      <c r="L191" s="26">
        <f t="shared" si="128"/>
        <v>1.1000000000000001</v>
      </c>
      <c r="M191" s="26">
        <f t="shared" si="128"/>
        <v>1.62</v>
      </c>
      <c r="N191" s="26">
        <f t="shared" si="128"/>
        <v>1.83</v>
      </c>
      <c r="O191" s="26">
        <f t="shared" si="128"/>
        <v>47.81</v>
      </c>
      <c r="P191" s="26">
        <f t="shared" si="128"/>
        <v>0.56999999999999995</v>
      </c>
      <c r="Q191" s="26">
        <f t="shared" si="128"/>
        <v>0.56999999999999995</v>
      </c>
      <c r="R191" s="26">
        <f t="shared" si="128"/>
        <v>0.38</v>
      </c>
      <c r="S191" s="26">
        <f t="shared" si="128"/>
        <v>0.71</v>
      </c>
      <c r="T191" s="146">
        <f t="shared" si="111"/>
        <v>0</v>
      </c>
      <c r="U191" s="146">
        <f t="shared" si="112"/>
        <v>8.5999999999999993E-2</v>
      </c>
      <c r="V191" s="146">
        <f t="shared" si="113"/>
        <v>9.8000000000000004E-2</v>
      </c>
      <c r="W191" s="146">
        <f t="shared" si="114"/>
        <v>0.14399999999999999</v>
      </c>
      <c r="X191" s="146">
        <f t="shared" si="115"/>
        <v>0.16200000000000001</v>
      </c>
      <c r="Y191" s="148">
        <f t="shared" si="116"/>
        <v>4.24</v>
      </c>
      <c r="Z191" s="148">
        <f t="shared" si="117"/>
        <v>5.0999999999999997E-2</v>
      </c>
      <c r="AA191" s="148">
        <f t="shared" si="118"/>
        <v>5.0999999999999997E-2</v>
      </c>
      <c r="AB191" s="146">
        <f t="shared" si="119"/>
        <v>3.4000000000000002E-2</v>
      </c>
      <c r="AC191" s="146">
        <f t="shared" si="120"/>
        <v>6.3E-2</v>
      </c>
      <c r="AD191">
        <v>4.0000000000000001E-3</v>
      </c>
      <c r="AE191">
        <f t="shared" si="121"/>
        <v>1.2999999999999999E-2</v>
      </c>
      <c r="AF191">
        <v>1.7899999999999999E-2</v>
      </c>
    </row>
    <row r="192" spans="1:32" ht="29.4" thickBot="1" x14ac:dyDescent="0.35">
      <c r="A192" s="310"/>
      <c r="B192" s="315"/>
      <c r="C192" s="25" t="s">
        <v>79</v>
      </c>
      <c r="D192" s="2" t="s">
        <v>13</v>
      </c>
      <c r="E192" s="106">
        <v>0</v>
      </c>
      <c r="F192" s="107">
        <v>200</v>
      </c>
      <c r="G192" s="107">
        <v>400</v>
      </c>
      <c r="H192" s="107">
        <v>600</v>
      </c>
      <c r="I192" s="107">
        <v>100000600</v>
      </c>
      <c r="J192" s="26">
        <f t="shared" ref="J192:S192" si="129">J57*1.141</f>
        <v>0</v>
      </c>
      <c r="K192" s="26">
        <f t="shared" si="129"/>
        <v>0.97</v>
      </c>
      <c r="L192" s="26">
        <f t="shared" si="129"/>
        <v>1.1000000000000001</v>
      </c>
      <c r="M192" s="26">
        <f t="shared" si="129"/>
        <v>1.62</v>
      </c>
      <c r="N192" s="26">
        <f t="shared" si="129"/>
        <v>1.83</v>
      </c>
      <c r="O192" s="26">
        <f t="shared" si="129"/>
        <v>47.81</v>
      </c>
      <c r="P192" s="26">
        <f t="shared" si="129"/>
        <v>0.56999999999999995</v>
      </c>
      <c r="Q192" s="26">
        <f t="shared" si="129"/>
        <v>0.56999999999999995</v>
      </c>
      <c r="R192" s="26">
        <f t="shared" si="129"/>
        <v>0.38</v>
      </c>
      <c r="S192" s="26">
        <f t="shared" si="129"/>
        <v>0.71</v>
      </c>
      <c r="T192" s="146">
        <f t="shared" si="111"/>
        <v>0</v>
      </c>
      <c r="U192" s="146">
        <f t="shared" si="112"/>
        <v>8.5999999999999993E-2</v>
      </c>
      <c r="V192" s="146">
        <f t="shared" si="113"/>
        <v>9.8000000000000004E-2</v>
      </c>
      <c r="W192" s="146">
        <f t="shared" si="114"/>
        <v>0.14399999999999999</v>
      </c>
      <c r="X192" s="146">
        <f t="shared" si="115"/>
        <v>0.16200000000000001</v>
      </c>
      <c r="Y192" s="148">
        <f t="shared" si="116"/>
        <v>4.24</v>
      </c>
      <c r="Z192" s="148">
        <f t="shared" si="117"/>
        <v>5.0999999999999997E-2</v>
      </c>
      <c r="AA192" s="148">
        <f t="shared" si="118"/>
        <v>5.0999999999999997E-2</v>
      </c>
      <c r="AB192" s="146">
        <f t="shared" si="119"/>
        <v>3.4000000000000002E-2</v>
      </c>
      <c r="AC192" s="146">
        <f t="shared" si="120"/>
        <v>6.3E-2</v>
      </c>
      <c r="AD192">
        <v>4.0000000000000001E-3</v>
      </c>
      <c r="AE192">
        <f t="shared" si="121"/>
        <v>1.2999999999999999E-2</v>
      </c>
      <c r="AF192">
        <v>1.7899999999999999E-2</v>
      </c>
    </row>
    <row r="193" spans="1:32" ht="29.4" thickBot="1" x14ac:dyDescent="0.35">
      <c r="A193" s="310"/>
      <c r="B193" s="315"/>
      <c r="C193" s="25" t="s">
        <v>80</v>
      </c>
      <c r="D193" s="2" t="s">
        <v>14</v>
      </c>
      <c r="E193" s="106">
        <v>0</v>
      </c>
      <c r="F193" s="107">
        <v>1000</v>
      </c>
      <c r="G193" s="107">
        <v>20000</v>
      </c>
      <c r="H193" s="107">
        <v>50000</v>
      </c>
      <c r="I193" s="107">
        <v>10000050000</v>
      </c>
      <c r="J193" s="26">
        <f t="shared" ref="J193:S193" si="130">J58*1.141</f>
        <v>0</v>
      </c>
      <c r="K193" s="26">
        <f t="shared" si="130"/>
        <v>1.62</v>
      </c>
      <c r="L193" s="26">
        <f t="shared" si="130"/>
        <v>1.83</v>
      </c>
      <c r="M193" s="26">
        <f t="shared" si="130"/>
        <v>1.94</v>
      </c>
      <c r="N193" s="26">
        <f t="shared" si="130"/>
        <v>2.0499999999999998</v>
      </c>
      <c r="O193" s="26">
        <f t="shared" si="130"/>
        <v>95.62</v>
      </c>
      <c r="P193" s="26">
        <f t="shared" si="130"/>
        <v>1.1399999999999999</v>
      </c>
      <c r="Q193" s="26">
        <f t="shared" si="130"/>
        <v>1.1399999999999999</v>
      </c>
      <c r="R193" s="26">
        <f t="shared" si="130"/>
        <v>0.38</v>
      </c>
      <c r="S193" s="26">
        <f t="shared" si="130"/>
        <v>0.71</v>
      </c>
      <c r="T193" s="146">
        <f t="shared" si="111"/>
        <v>0</v>
      </c>
      <c r="U193" s="146">
        <f t="shared" si="112"/>
        <v>0.14399999999999999</v>
      </c>
      <c r="V193" s="146">
        <f t="shared" si="113"/>
        <v>0.16200000000000001</v>
      </c>
      <c r="W193" s="146">
        <f t="shared" si="114"/>
        <v>0.17199999999999999</v>
      </c>
      <c r="X193" s="146">
        <f t="shared" si="115"/>
        <v>0.182</v>
      </c>
      <c r="Y193" s="148">
        <f t="shared" si="116"/>
        <v>8.48</v>
      </c>
      <c r="Z193" s="148">
        <f t="shared" si="117"/>
        <v>0.10100000000000001</v>
      </c>
      <c r="AA193" s="148">
        <f t="shared" si="118"/>
        <v>0.10100000000000001</v>
      </c>
      <c r="AB193" s="146">
        <f t="shared" si="119"/>
        <v>3.4000000000000002E-2</v>
      </c>
      <c r="AC193" s="146">
        <f t="shared" si="120"/>
        <v>6.3E-2</v>
      </c>
      <c r="AD193">
        <v>4.0000000000000001E-3</v>
      </c>
      <c r="AE193">
        <f t="shared" si="121"/>
        <v>1.2999999999999999E-2</v>
      </c>
      <c r="AF193">
        <v>1.7899999999999999E-2</v>
      </c>
    </row>
    <row r="194" spans="1:32" ht="15" thickBot="1" x14ac:dyDescent="0.35">
      <c r="A194" s="316" t="s">
        <v>81</v>
      </c>
      <c r="B194" s="317" t="s">
        <v>82</v>
      </c>
      <c r="C194" s="31" t="s">
        <v>83</v>
      </c>
      <c r="D194" s="3" t="s">
        <v>12</v>
      </c>
      <c r="E194" s="106">
        <v>0</v>
      </c>
      <c r="F194" s="108">
        <v>200</v>
      </c>
      <c r="G194" s="108">
        <v>250</v>
      </c>
      <c r="H194" s="108">
        <v>300</v>
      </c>
      <c r="I194" s="108">
        <v>100000300</v>
      </c>
      <c r="J194" s="32">
        <f>J59*1.141</f>
        <v>0</v>
      </c>
      <c r="K194" s="149">
        <f t="shared" ref="K194:S194" si="131">K59*1.141</f>
        <v>0.97</v>
      </c>
      <c r="L194" s="149">
        <f t="shared" si="131"/>
        <v>1.095</v>
      </c>
      <c r="M194" s="149">
        <f t="shared" si="131"/>
        <v>1.62</v>
      </c>
      <c r="N194" s="149">
        <f t="shared" si="131"/>
        <v>1.8260000000000001</v>
      </c>
      <c r="O194" s="149">
        <f t="shared" si="131"/>
        <v>47.808</v>
      </c>
      <c r="P194" s="149">
        <f t="shared" si="131"/>
        <v>0.57099999999999995</v>
      </c>
      <c r="Q194" s="149">
        <f t="shared" si="131"/>
        <v>0.57099999999999995</v>
      </c>
      <c r="R194" s="149">
        <f t="shared" si="131"/>
        <v>0.377</v>
      </c>
      <c r="S194" s="149">
        <f t="shared" si="131"/>
        <v>0.70699999999999996</v>
      </c>
      <c r="T194" s="146">
        <f t="shared" si="111"/>
        <v>0</v>
      </c>
      <c r="U194" s="146">
        <f t="shared" si="112"/>
        <v>8.5999999999999993E-2</v>
      </c>
      <c r="V194" s="146">
        <f t="shared" si="113"/>
        <v>9.7000000000000003E-2</v>
      </c>
      <c r="W194" s="146">
        <f t="shared" si="114"/>
        <v>0.14399999999999999</v>
      </c>
      <c r="X194" s="146">
        <f t="shared" si="115"/>
        <v>0.16200000000000001</v>
      </c>
      <c r="Y194" s="148">
        <f t="shared" si="116"/>
        <v>4.24</v>
      </c>
      <c r="Z194" s="148">
        <f t="shared" si="117"/>
        <v>5.0999999999999997E-2</v>
      </c>
      <c r="AA194" s="148">
        <f t="shared" si="118"/>
        <v>5.0999999999999997E-2</v>
      </c>
      <c r="AB194" s="146">
        <f t="shared" si="119"/>
        <v>3.3000000000000002E-2</v>
      </c>
      <c r="AC194" s="146">
        <f t="shared" si="120"/>
        <v>6.3E-2</v>
      </c>
      <c r="AD194">
        <v>4.0000000000000001E-3</v>
      </c>
      <c r="AE194">
        <f t="shared" si="121"/>
        <v>1.2999999999999999E-2</v>
      </c>
      <c r="AF194">
        <v>1.7899999999999999E-2</v>
      </c>
    </row>
    <row r="195" spans="1:32" ht="29.4" thickBot="1" x14ac:dyDescent="0.35">
      <c r="A195" s="316"/>
      <c r="B195" s="317"/>
      <c r="C195" s="31" t="s">
        <v>84</v>
      </c>
      <c r="D195" s="3" t="s">
        <v>15</v>
      </c>
      <c r="E195" s="106">
        <v>0</v>
      </c>
      <c r="F195" s="108">
        <v>200</v>
      </c>
      <c r="G195" s="108">
        <v>400</v>
      </c>
      <c r="H195" s="108">
        <v>600</v>
      </c>
      <c r="I195" s="108">
        <v>100000600</v>
      </c>
      <c r="J195" s="32">
        <f t="shared" ref="J195:J203" si="132">J60*1.141</f>
        <v>0</v>
      </c>
      <c r="K195" s="149">
        <f t="shared" ref="K195:S195" si="133">K60*1.141</f>
        <v>0.97</v>
      </c>
      <c r="L195" s="149">
        <f t="shared" si="133"/>
        <v>1.095</v>
      </c>
      <c r="M195" s="149">
        <f t="shared" si="133"/>
        <v>1.62</v>
      </c>
      <c r="N195" s="149">
        <f t="shared" si="133"/>
        <v>1.8260000000000001</v>
      </c>
      <c r="O195" s="149">
        <f t="shared" si="133"/>
        <v>47.808</v>
      </c>
      <c r="P195" s="149">
        <f t="shared" si="133"/>
        <v>0.57099999999999995</v>
      </c>
      <c r="Q195" s="149">
        <f t="shared" si="133"/>
        <v>0.57099999999999995</v>
      </c>
      <c r="R195" s="149">
        <f t="shared" si="133"/>
        <v>0.377</v>
      </c>
      <c r="S195" s="149">
        <f t="shared" si="133"/>
        <v>0.70699999999999996</v>
      </c>
      <c r="T195" s="146">
        <f t="shared" si="111"/>
        <v>0</v>
      </c>
      <c r="U195" s="146">
        <f t="shared" si="112"/>
        <v>8.5999999999999993E-2</v>
      </c>
      <c r="V195" s="146">
        <f t="shared" si="113"/>
        <v>9.7000000000000003E-2</v>
      </c>
      <c r="W195" s="146">
        <f t="shared" si="114"/>
        <v>0.14399999999999999</v>
      </c>
      <c r="X195" s="146">
        <f t="shared" si="115"/>
        <v>0.16200000000000001</v>
      </c>
      <c r="Y195" s="148">
        <f t="shared" si="116"/>
        <v>4.24</v>
      </c>
      <c r="Z195" s="148">
        <f t="shared" si="117"/>
        <v>5.0999999999999997E-2</v>
      </c>
      <c r="AA195" s="148">
        <f t="shared" si="118"/>
        <v>5.0999999999999997E-2</v>
      </c>
      <c r="AB195" s="146">
        <f t="shared" si="119"/>
        <v>3.3000000000000002E-2</v>
      </c>
      <c r="AC195" s="146">
        <f t="shared" si="120"/>
        <v>6.3E-2</v>
      </c>
      <c r="AD195">
        <v>4.0000000000000001E-3</v>
      </c>
      <c r="AE195">
        <f t="shared" si="121"/>
        <v>1.2999999999999999E-2</v>
      </c>
      <c r="AF195">
        <v>1.7899999999999999E-2</v>
      </c>
    </row>
    <row r="196" spans="1:32" ht="15" thickBot="1" x14ac:dyDescent="0.35">
      <c r="A196" s="316"/>
      <c r="B196" s="317"/>
      <c r="C196" s="31" t="s">
        <v>85</v>
      </c>
      <c r="D196" s="3" t="s">
        <v>16</v>
      </c>
      <c r="E196" s="106">
        <v>0</v>
      </c>
      <c r="F196" s="108">
        <v>200</v>
      </c>
      <c r="G196" s="108">
        <v>400</v>
      </c>
      <c r="H196" s="108">
        <v>600</v>
      </c>
      <c r="I196" s="108">
        <v>100000600</v>
      </c>
      <c r="J196" s="32">
        <f t="shared" si="132"/>
        <v>0</v>
      </c>
      <c r="K196" s="149">
        <f t="shared" ref="K196:S196" si="134">K61*1.141</f>
        <v>0.97</v>
      </c>
      <c r="L196" s="149">
        <f t="shared" si="134"/>
        <v>1.095</v>
      </c>
      <c r="M196" s="149">
        <f t="shared" si="134"/>
        <v>1.62</v>
      </c>
      <c r="N196" s="149">
        <f t="shared" si="134"/>
        <v>1.8260000000000001</v>
      </c>
      <c r="O196" s="149">
        <f t="shared" si="134"/>
        <v>47.808</v>
      </c>
      <c r="P196" s="149">
        <f t="shared" si="134"/>
        <v>0.57099999999999995</v>
      </c>
      <c r="Q196" s="149">
        <f t="shared" si="134"/>
        <v>0.57099999999999995</v>
      </c>
      <c r="R196" s="149">
        <f t="shared" si="134"/>
        <v>0.377</v>
      </c>
      <c r="S196" s="149">
        <f t="shared" si="134"/>
        <v>0.70699999999999996</v>
      </c>
      <c r="T196" s="146">
        <f t="shared" si="111"/>
        <v>0</v>
      </c>
      <c r="U196" s="146">
        <f t="shared" si="112"/>
        <v>8.5999999999999993E-2</v>
      </c>
      <c r="V196" s="146">
        <f t="shared" si="113"/>
        <v>9.7000000000000003E-2</v>
      </c>
      <c r="W196" s="146">
        <f t="shared" si="114"/>
        <v>0.14399999999999999</v>
      </c>
      <c r="X196" s="146">
        <f t="shared" si="115"/>
        <v>0.16200000000000001</v>
      </c>
      <c r="Y196" s="148">
        <f t="shared" si="116"/>
        <v>4.24</v>
      </c>
      <c r="Z196" s="148">
        <f t="shared" si="117"/>
        <v>5.0999999999999997E-2</v>
      </c>
      <c r="AA196" s="148">
        <f t="shared" si="118"/>
        <v>5.0999999999999997E-2</v>
      </c>
      <c r="AB196" s="146">
        <f t="shared" si="119"/>
        <v>3.3000000000000002E-2</v>
      </c>
      <c r="AC196" s="146">
        <f t="shared" si="120"/>
        <v>6.3E-2</v>
      </c>
      <c r="AD196">
        <v>4.0000000000000001E-3</v>
      </c>
      <c r="AE196">
        <f t="shared" si="121"/>
        <v>1.2999999999999999E-2</v>
      </c>
      <c r="AF196">
        <v>1.7899999999999999E-2</v>
      </c>
    </row>
    <row r="197" spans="1:32" ht="29.4" thickBot="1" x14ac:dyDescent="0.35">
      <c r="A197" s="316"/>
      <c r="B197" s="317"/>
      <c r="C197" s="31" t="s">
        <v>86</v>
      </c>
      <c r="D197" s="3" t="s">
        <v>17</v>
      </c>
      <c r="E197" s="106">
        <v>0</v>
      </c>
      <c r="F197" s="108">
        <v>400</v>
      </c>
      <c r="G197" s="108">
        <v>600</v>
      </c>
      <c r="H197" s="108">
        <v>800</v>
      </c>
      <c r="I197" s="108">
        <v>100000800</v>
      </c>
      <c r="J197" s="32">
        <f t="shared" si="132"/>
        <v>0</v>
      </c>
      <c r="K197" s="149">
        <f t="shared" ref="K197:S197" si="135">K62*1.141</f>
        <v>0.97</v>
      </c>
      <c r="L197" s="149">
        <f t="shared" si="135"/>
        <v>1.095</v>
      </c>
      <c r="M197" s="149">
        <f t="shared" si="135"/>
        <v>1.62</v>
      </c>
      <c r="N197" s="149">
        <f t="shared" si="135"/>
        <v>1.8260000000000001</v>
      </c>
      <c r="O197" s="149">
        <f t="shared" si="135"/>
        <v>47.808</v>
      </c>
      <c r="P197" s="149">
        <f t="shared" si="135"/>
        <v>0.57099999999999995</v>
      </c>
      <c r="Q197" s="149">
        <f t="shared" si="135"/>
        <v>0.57099999999999995</v>
      </c>
      <c r="R197" s="149">
        <f t="shared" si="135"/>
        <v>0.377</v>
      </c>
      <c r="S197" s="149">
        <f t="shared" si="135"/>
        <v>0.70699999999999996</v>
      </c>
      <c r="T197" s="146">
        <f t="shared" si="111"/>
        <v>0</v>
      </c>
      <c r="U197" s="146">
        <f t="shared" si="112"/>
        <v>8.5999999999999993E-2</v>
      </c>
      <c r="V197" s="146">
        <f t="shared" si="113"/>
        <v>9.7000000000000003E-2</v>
      </c>
      <c r="W197" s="146">
        <f t="shared" si="114"/>
        <v>0.14399999999999999</v>
      </c>
      <c r="X197" s="146">
        <f t="shared" si="115"/>
        <v>0.16200000000000001</v>
      </c>
      <c r="Y197" s="148">
        <f t="shared" si="116"/>
        <v>4.24</v>
      </c>
      <c r="Z197" s="148">
        <f t="shared" si="117"/>
        <v>5.0999999999999997E-2</v>
      </c>
      <c r="AA197" s="148">
        <f t="shared" si="118"/>
        <v>5.0999999999999997E-2</v>
      </c>
      <c r="AB197" s="146">
        <f t="shared" si="119"/>
        <v>3.3000000000000002E-2</v>
      </c>
      <c r="AC197" s="146">
        <f t="shared" si="120"/>
        <v>6.3E-2</v>
      </c>
      <c r="AD197">
        <v>4.0000000000000001E-3</v>
      </c>
      <c r="AE197">
        <f t="shared" si="121"/>
        <v>1.2999999999999999E-2</v>
      </c>
      <c r="AF197">
        <v>1.7899999999999999E-2</v>
      </c>
    </row>
    <row r="198" spans="1:32" ht="29.4" thickBot="1" x14ac:dyDescent="0.35">
      <c r="A198" s="316"/>
      <c r="B198" s="317"/>
      <c r="C198" s="31" t="s">
        <v>87</v>
      </c>
      <c r="D198" s="3" t="s">
        <v>18</v>
      </c>
      <c r="E198" s="106">
        <v>0</v>
      </c>
      <c r="F198" s="108">
        <v>800</v>
      </c>
      <c r="G198" s="108">
        <v>1200</v>
      </c>
      <c r="H198" s="108">
        <v>1600</v>
      </c>
      <c r="I198" s="108">
        <v>1000001600</v>
      </c>
      <c r="J198" s="32">
        <f t="shared" si="132"/>
        <v>0</v>
      </c>
      <c r="K198" s="149">
        <f t="shared" ref="K198:S198" si="136">K63*1.141</f>
        <v>0.97</v>
      </c>
      <c r="L198" s="149">
        <f t="shared" si="136"/>
        <v>1.095</v>
      </c>
      <c r="M198" s="149">
        <f t="shared" si="136"/>
        <v>1.62</v>
      </c>
      <c r="N198" s="149">
        <f t="shared" si="136"/>
        <v>1.8260000000000001</v>
      </c>
      <c r="O198" s="149">
        <f t="shared" si="136"/>
        <v>95.616</v>
      </c>
      <c r="P198" s="149">
        <f t="shared" si="136"/>
        <v>1.141</v>
      </c>
      <c r="Q198" s="149">
        <f t="shared" si="136"/>
        <v>1.141</v>
      </c>
      <c r="R198" s="149">
        <f t="shared" si="136"/>
        <v>0.377</v>
      </c>
      <c r="S198" s="149">
        <f t="shared" si="136"/>
        <v>0.70699999999999996</v>
      </c>
      <c r="T198" s="146">
        <f t="shared" si="111"/>
        <v>0</v>
      </c>
      <c r="U198" s="146">
        <f t="shared" si="112"/>
        <v>8.5999999999999993E-2</v>
      </c>
      <c r="V198" s="146">
        <f t="shared" si="113"/>
        <v>9.7000000000000003E-2</v>
      </c>
      <c r="W198" s="146">
        <f t="shared" si="114"/>
        <v>0.14399999999999999</v>
      </c>
      <c r="X198" s="146">
        <f t="shared" si="115"/>
        <v>0.16200000000000001</v>
      </c>
      <c r="Y198" s="148">
        <f t="shared" si="116"/>
        <v>8.48</v>
      </c>
      <c r="Z198" s="148">
        <f t="shared" si="117"/>
        <v>0.10100000000000001</v>
      </c>
      <c r="AA198" s="148">
        <f t="shared" si="118"/>
        <v>0.10100000000000001</v>
      </c>
      <c r="AB198" s="146">
        <f t="shared" si="119"/>
        <v>3.3000000000000002E-2</v>
      </c>
      <c r="AC198" s="146">
        <f t="shared" si="120"/>
        <v>6.3E-2</v>
      </c>
      <c r="AD198">
        <v>4.0000000000000001E-3</v>
      </c>
      <c r="AE198">
        <f t="shared" si="121"/>
        <v>1.2999999999999999E-2</v>
      </c>
      <c r="AF198">
        <v>1.7899999999999999E-2</v>
      </c>
    </row>
    <row r="199" spans="1:32" ht="29.4" thickBot="1" x14ac:dyDescent="0.35">
      <c r="A199" s="316"/>
      <c r="B199" s="317"/>
      <c r="C199" s="31" t="s">
        <v>88</v>
      </c>
      <c r="D199" s="3" t="s">
        <v>19</v>
      </c>
      <c r="E199" s="106">
        <v>0</v>
      </c>
      <c r="F199" s="108">
        <v>200</v>
      </c>
      <c r="G199" s="108">
        <v>400</v>
      </c>
      <c r="H199" s="108">
        <v>800</v>
      </c>
      <c r="I199" s="108">
        <v>100000800</v>
      </c>
      <c r="J199" s="32">
        <f t="shared" si="132"/>
        <v>0</v>
      </c>
      <c r="K199" s="149">
        <f t="shared" ref="K199:S199" si="137">K64*1.141</f>
        <v>0.97</v>
      </c>
      <c r="L199" s="149">
        <f t="shared" si="137"/>
        <v>1.095</v>
      </c>
      <c r="M199" s="149">
        <f t="shared" si="137"/>
        <v>1.62</v>
      </c>
      <c r="N199" s="149">
        <f t="shared" si="137"/>
        <v>1.8260000000000001</v>
      </c>
      <c r="O199" s="149">
        <f t="shared" si="137"/>
        <v>47.808</v>
      </c>
      <c r="P199" s="149">
        <f t="shared" si="137"/>
        <v>0.57099999999999995</v>
      </c>
      <c r="Q199" s="149">
        <f t="shared" si="137"/>
        <v>0.57099999999999995</v>
      </c>
      <c r="R199" s="149">
        <f t="shared" si="137"/>
        <v>0.377</v>
      </c>
      <c r="S199" s="149">
        <f t="shared" si="137"/>
        <v>0.70699999999999996</v>
      </c>
      <c r="T199" s="146">
        <f t="shared" si="111"/>
        <v>0</v>
      </c>
      <c r="U199" s="146">
        <f t="shared" si="112"/>
        <v>8.5999999999999993E-2</v>
      </c>
      <c r="V199" s="146">
        <f t="shared" si="113"/>
        <v>9.7000000000000003E-2</v>
      </c>
      <c r="W199" s="146">
        <f t="shared" si="114"/>
        <v>0.14399999999999999</v>
      </c>
      <c r="X199" s="146">
        <f t="shared" si="115"/>
        <v>0.16200000000000001</v>
      </c>
      <c r="Y199" s="148">
        <f t="shared" si="116"/>
        <v>4.24</v>
      </c>
      <c r="Z199" s="148">
        <f t="shared" si="117"/>
        <v>5.0999999999999997E-2</v>
      </c>
      <c r="AA199" s="148">
        <f t="shared" si="118"/>
        <v>5.0999999999999997E-2</v>
      </c>
      <c r="AB199" s="146">
        <f t="shared" si="119"/>
        <v>3.3000000000000002E-2</v>
      </c>
      <c r="AC199" s="146">
        <f t="shared" si="120"/>
        <v>6.3E-2</v>
      </c>
      <c r="AD199">
        <v>4.0000000000000001E-3</v>
      </c>
      <c r="AE199">
        <f t="shared" si="121"/>
        <v>1.2999999999999999E-2</v>
      </c>
      <c r="AF199">
        <v>1.7899999999999999E-2</v>
      </c>
    </row>
    <row r="200" spans="1:32" ht="15" thickBot="1" x14ac:dyDescent="0.35">
      <c r="A200" s="316"/>
      <c r="B200" s="317"/>
      <c r="C200" s="31" t="s">
        <v>89</v>
      </c>
      <c r="D200" s="3" t="s">
        <v>20</v>
      </c>
      <c r="E200" s="106">
        <v>0</v>
      </c>
      <c r="F200" s="108">
        <v>200</v>
      </c>
      <c r="G200" s="108">
        <v>400</v>
      </c>
      <c r="H200" s="108">
        <v>800</v>
      </c>
      <c r="I200" s="108">
        <v>100000800</v>
      </c>
      <c r="J200" s="32">
        <f t="shared" si="132"/>
        <v>0</v>
      </c>
      <c r="K200" s="149">
        <f t="shared" ref="K200:S200" si="138">K65*1.141</f>
        <v>1.095</v>
      </c>
      <c r="L200" s="149">
        <f t="shared" si="138"/>
        <v>1.62</v>
      </c>
      <c r="M200" s="149">
        <f t="shared" si="138"/>
        <v>1.8260000000000001</v>
      </c>
      <c r="N200" s="149">
        <f t="shared" si="138"/>
        <v>1.94</v>
      </c>
      <c r="O200" s="149">
        <f t="shared" si="138"/>
        <v>47.808</v>
      </c>
      <c r="P200" s="149">
        <f t="shared" si="138"/>
        <v>0.57099999999999995</v>
      </c>
      <c r="Q200" s="149">
        <f t="shared" si="138"/>
        <v>0.57099999999999995</v>
      </c>
      <c r="R200" s="149">
        <f t="shared" si="138"/>
        <v>0.377</v>
      </c>
      <c r="S200" s="149">
        <f t="shared" si="138"/>
        <v>0.70699999999999996</v>
      </c>
      <c r="T200" s="146">
        <f t="shared" si="111"/>
        <v>0</v>
      </c>
      <c r="U200" s="146">
        <f t="shared" si="112"/>
        <v>9.7000000000000003E-2</v>
      </c>
      <c r="V200" s="146">
        <f t="shared" si="113"/>
        <v>0.14399999999999999</v>
      </c>
      <c r="W200" s="146">
        <f t="shared" si="114"/>
        <v>0.16200000000000001</v>
      </c>
      <c r="X200" s="146">
        <f t="shared" si="115"/>
        <v>0.17199999999999999</v>
      </c>
      <c r="Y200" s="148">
        <f t="shared" si="116"/>
        <v>4.24</v>
      </c>
      <c r="Z200" s="148">
        <f t="shared" si="117"/>
        <v>5.0999999999999997E-2</v>
      </c>
      <c r="AA200" s="148">
        <f t="shared" si="118"/>
        <v>5.0999999999999997E-2</v>
      </c>
      <c r="AB200" s="146">
        <f t="shared" si="119"/>
        <v>3.3000000000000002E-2</v>
      </c>
      <c r="AC200" s="146">
        <f t="shared" si="120"/>
        <v>6.3E-2</v>
      </c>
      <c r="AD200">
        <v>4.0000000000000001E-3</v>
      </c>
      <c r="AE200">
        <f t="shared" si="121"/>
        <v>1.2999999999999999E-2</v>
      </c>
      <c r="AF200">
        <v>1.7899999999999999E-2</v>
      </c>
    </row>
    <row r="201" spans="1:32" ht="29.4" thickBot="1" x14ac:dyDescent="0.35">
      <c r="A201" s="316"/>
      <c r="B201" s="317"/>
      <c r="C201" s="31" t="s">
        <v>90</v>
      </c>
      <c r="D201" s="3" t="s">
        <v>21</v>
      </c>
      <c r="E201" s="106">
        <v>0</v>
      </c>
      <c r="F201" s="108">
        <v>200</v>
      </c>
      <c r="G201" s="108">
        <v>400</v>
      </c>
      <c r="H201" s="108">
        <v>800</v>
      </c>
      <c r="I201" s="108">
        <v>100000800</v>
      </c>
      <c r="J201" s="32">
        <f t="shared" si="132"/>
        <v>0</v>
      </c>
      <c r="K201" s="149">
        <f t="shared" ref="K201:S201" si="139">K66*1.141</f>
        <v>1.095</v>
      </c>
      <c r="L201" s="149">
        <f t="shared" si="139"/>
        <v>1.62</v>
      </c>
      <c r="M201" s="149">
        <f t="shared" si="139"/>
        <v>1.8260000000000001</v>
      </c>
      <c r="N201" s="149">
        <f t="shared" si="139"/>
        <v>1.94</v>
      </c>
      <c r="O201" s="149">
        <f t="shared" si="139"/>
        <v>95.616</v>
      </c>
      <c r="P201" s="149">
        <f t="shared" si="139"/>
        <v>1.141</v>
      </c>
      <c r="Q201" s="149">
        <f t="shared" si="139"/>
        <v>1.141</v>
      </c>
      <c r="R201" s="149">
        <f t="shared" si="139"/>
        <v>0.377</v>
      </c>
      <c r="S201" s="149">
        <f t="shared" si="139"/>
        <v>0.70699999999999996</v>
      </c>
      <c r="T201" s="146">
        <f t="shared" si="111"/>
        <v>0</v>
      </c>
      <c r="U201" s="146">
        <f t="shared" si="112"/>
        <v>9.7000000000000003E-2</v>
      </c>
      <c r="V201" s="146">
        <f t="shared" si="113"/>
        <v>0.14399999999999999</v>
      </c>
      <c r="W201" s="146">
        <f t="shared" si="114"/>
        <v>0.16200000000000001</v>
      </c>
      <c r="X201" s="146">
        <f t="shared" si="115"/>
        <v>0.17199999999999999</v>
      </c>
      <c r="Y201" s="148">
        <f t="shared" si="116"/>
        <v>8.48</v>
      </c>
      <c r="Z201" s="148">
        <f t="shared" si="117"/>
        <v>0.10100000000000001</v>
      </c>
      <c r="AA201" s="148">
        <f t="shared" si="118"/>
        <v>0.10100000000000001</v>
      </c>
      <c r="AB201" s="146">
        <f t="shared" si="119"/>
        <v>3.3000000000000002E-2</v>
      </c>
      <c r="AC201" s="146">
        <f t="shared" si="120"/>
        <v>6.3E-2</v>
      </c>
      <c r="AD201">
        <v>4.0000000000000001E-3</v>
      </c>
      <c r="AE201">
        <f t="shared" si="121"/>
        <v>1.2999999999999999E-2</v>
      </c>
      <c r="AF201">
        <v>1.7899999999999999E-2</v>
      </c>
    </row>
    <row r="202" spans="1:32" ht="29.4" thickBot="1" x14ac:dyDescent="0.35">
      <c r="A202" s="316"/>
      <c r="B202" s="317"/>
      <c r="C202" s="31" t="s">
        <v>91</v>
      </c>
      <c r="D202" s="3" t="s">
        <v>22</v>
      </c>
      <c r="E202" s="106">
        <v>0</v>
      </c>
      <c r="F202" s="108">
        <v>200</v>
      </c>
      <c r="G202" s="108">
        <v>300</v>
      </c>
      <c r="H202" s="108">
        <v>400</v>
      </c>
      <c r="I202" s="108">
        <v>100000400</v>
      </c>
      <c r="J202" s="32">
        <f t="shared" si="132"/>
        <v>0</v>
      </c>
      <c r="K202" s="149">
        <f t="shared" ref="K202:S202" si="140">K67*1.141</f>
        <v>0.97</v>
      </c>
      <c r="L202" s="149">
        <f t="shared" si="140"/>
        <v>1.095</v>
      </c>
      <c r="M202" s="149">
        <f t="shared" si="140"/>
        <v>1.62</v>
      </c>
      <c r="N202" s="149">
        <f t="shared" si="140"/>
        <v>1.8260000000000001</v>
      </c>
      <c r="O202" s="149">
        <f t="shared" si="140"/>
        <v>47.808</v>
      </c>
      <c r="P202" s="149">
        <f t="shared" si="140"/>
        <v>0.57099999999999995</v>
      </c>
      <c r="Q202" s="149">
        <f t="shared" si="140"/>
        <v>0.57099999999999995</v>
      </c>
      <c r="R202" s="149">
        <f t="shared" si="140"/>
        <v>0.377</v>
      </c>
      <c r="S202" s="149">
        <f t="shared" si="140"/>
        <v>0.70699999999999996</v>
      </c>
      <c r="T202" s="146">
        <f t="shared" si="111"/>
        <v>0</v>
      </c>
      <c r="U202" s="146">
        <f t="shared" si="112"/>
        <v>8.5999999999999993E-2</v>
      </c>
      <c r="V202" s="146">
        <f t="shared" si="113"/>
        <v>9.7000000000000003E-2</v>
      </c>
      <c r="W202" s="146">
        <f t="shared" si="114"/>
        <v>0.14399999999999999</v>
      </c>
      <c r="X202" s="146">
        <f t="shared" si="115"/>
        <v>0.16200000000000001</v>
      </c>
      <c r="Y202" s="148">
        <f t="shared" si="116"/>
        <v>4.24</v>
      </c>
      <c r="Z202" s="148">
        <f t="shared" si="117"/>
        <v>5.0999999999999997E-2</v>
      </c>
      <c r="AA202" s="148">
        <f t="shared" si="118"/>
        <v>5.0999999999999997E-2</v>
      </c>
      <c r="AB202" s="146">
        <f t="shared" si="119"/>
        <v>3.3000000000000002E-2</v>
      </c>
      <c r="AC202" s="146">
        <f t="shared" si="120"/>
        <v>6.3E-2</v>
      </c>
      <c r="AD202">
        <v>4.0000000000000001E-3</v>
      </c>
      <c r="AE202">
        <f t="shared" si="121"/>
        <v>1.2999999999999999E-2</v>
      </c>
      <c r="AF202">
        <v>1.7899999999999999E-2</v>
      </c>
    </row>
    <row r="203" spans="1:32" ht="29.4" thickBot="1" x14ac:dyDescent="0.35">
      <c r="A203" s="316"/>
      <c r="B203" s="317"/>
      <c r="C203" s="31" t="s">
        <v>92</v>
      </c>
      <c r="D203" s="3" t="s">
        <v>23</v>
      </c>
      <c r="E203" s="106">
        <v>0</v>
      </c>
      <c r="F203" s="108">
        <v>500</v>
      </c>
      <c r="G203" s="108">
        <v>750</v>
      </c>
      <c r="H203" s="108">
        <v>1000</v>
      </c>
      <c r="I203" s="108">
        <v>1000001000</v>
      </c>
      <c r="J203" s="32">
        <f t="shared" si="132"/>
        <v>0</v>
      </c>
      <c r="K203" s="149">
        <f t="shared" ref="K203:S203" si="141">K68*1.141</f>
        <v>1.095</v>
      </c>
      <c r="L203" s="149">
        <f t="shared" si="141"/>
        <v>1.62</v>
      </c>
      <c r="M203" s="149">
        <f t="shared" si="141"/>
        <v>1.8260000000000001</v>
      </c>
      <c r="N203" s="149">
        <f t="shared" si="141"/>
        <v>1.94</v>
      </c>
      <c r="O203" s="149">
        <f t="shared" si="141"/>
        <v>95.616</v>
      </c>
      <c r="P203" s="149">
        <f t="shared" si="141"/>
        <v>1.141</v>
      </c>
      <c r="Q203" s="149">
        <f t="shared" si="141"/>
        <v>1.141</v>
      </c>
      <c r="R203" s="149">
        <f t="shared" si="141"/>
        <v>0.377</v>
      </c>
      <c r="S203" s="149">
        <f t="shared" si="141"/>
        <v>0.70699999999999996</v>
      </c>
      <c r="T203" s="146">
        <f t="shared" si="111"/>
        <v>0</v>
      </c>
      <c r="U203" s="146">
        <f t="shared" si="112"/>
        <v>9.7000000000000003E-2</v>
      </c>
      <c r="V203" s="146">
        <f t="shared" si="113"/>
        <v>0.14399999999999999</v>
      </c>
      <c r="W203" s="146">
        <f t="shared" si="114"/>
        <v>0.16200000000000001</v>
      </c>
      <c r="X203" s="146">
        <f t="shared" si="115"/>
        <v>0.17199999999999999</v>
      </c>
      <c r="Y203" s="148">
        <f t="shared" si="116"/>
        <v>8.48</v>
      </c>
      <c r="Z203" s="148">
        <f t="shared" si="117"/>
        <v>0.10100000000000001</v>
      </c>
      <c r="AA203" s="148">
        <f t="shared" si="118"/>
        <v>0.10100000000000001</v>
      </c>
      <c r="AB203" s="146">
        <f t="shared" si="119"/>
        <v>3.3000000000000002E-2</v>
      </c>
      <c r="AC203" s="146">
        <f t="shared" si="120"/>
        <v>6.3E-2</v>
      </c>
      <c r="AD203">
        <v>4.0000000000000001E-3</v>
      </c>
      <c r="AE203">
        <f t="shared" si="121"/>
        <v>1.2999999999999999E-2</v>
      </c>
      <c r="AF203">
        <v>1.7899999999999999E-2</v>
      </c>
    </row>
    <row r="204" spans="1:32" ht="29.4" thickBot="1" x14ac:dyDescent="0.35">
      <c r="A204" s="318" t="s">
        <v>93</v>
      </c>
      <c r="B204" s="319" t="s">
        <v>94</v>
      </c>
      <c r="C204" s="36" t="s">
        <v>95</v>
      </c>
      <c r="D204" s="4" t="s">
        <v>24</v>
      </c>
      <c r="E204" s="106">
        <v>0</v>
      </c>
      <c r="F204" s="108">
        <v>100</v>
      </c>
      <c r="G204" s="108">
        <v>200</v>
      </c>
      <c r="H204" s="108">
        <v>300</v>
      </c>
      <c r="I204" s="108">
        <v>100000300</v>
      </c>
      <c r="J204" s="150">
        <f>J69*1.141</f>
        <v>0</v>
      </c>
      <c r="K204" s="150">
        <f>K69*1.141</f>
        <v>0.97</v>
      </c>
      <c r="L204" s="150">
        <f t="shared" ref="L204:S204" si="142">L69*1.141</f>
        <v>1.095</v>
      </c>
      <c r="M204" s="150">
        <f t="shared" si="142"/>
        <v>1.62</v>
      </c>
      <c r="N204" s="150">
        <f t="shared" si="142"/>
        <v>1.8260000000000001</v>
      </c>
      <c r="O204" s="150">
        <f t="shared" si="142"/>
        <v>29.78</v>
      </c>
      <c r="P204" s="150">
        <f t="shared" si="142"/>
        <v>0.57099999999999995</v>
      </c>
      <c r="Q204" s="150">
        <f t="shared" si="142"/>
        <v>0.57099999999999995</v>
      </c>
      <c r="R204" s="150">
        <f t="shared" si="142"/>
        <v>0.377</v>
      </c>
      <c r="S204" s="150">
        <f t="shared" si="142"/>
        <v>0.70699999999999996</v>
      </c>
      <c r="T204" s="146">
        <f t="shared" si="111"/>
        <v>0</v>
      </c>
      <c r="U204" s="146">
        <f t="shared" si="112"/>
        <v>8.5999999999999993E-2</v>
      </c>
      <c r="V204" s="146">
        <f t="shared" si="113"/>
        <v>9.7000000000000003E-2</v>
      </c>
      <c r="W204" s="146">
        <f t="shared" si="114"/>
        <v>0.14399999999999999</v>
      </c>
      <c r="X204" s="146">
        <f t="shared" si="115"/>
        <v>0.16200000000000001</v>
      </c>
      <c r="Y204" s="148">
        <f t="shared" si="116"/>
        <v>2.641</v>
      </c>
      <c r="Z204" s="148">
        <f t="shared" si="117"/>
        <v>5.0999999999999997E-2</v>
      </c>
      <c r="AA204" s="148">
        <f t="shared" si="118"/>
        <v>5.0999999999999997E-2</v>
      </c>
      <c r="AB204" s="146">
        <f t="shared" si="119"/>
        <v>3.3000000000000002E-2</v>
      </c>
      <c r="AC204" s="146">
        <f t="shared" si="120"/>
        <v>6.3E-2</v>
      </c>
      <c r="AD204">
        <v>4.0000000000000001E-3</v>
      </c>
      <c r="AE204">
        <f t="shared" si="121"/>
        <v>1.2999999999999999E-2</v>
      </c>
      <c r="AF204">
        <v>1.7899999999999999E-2</v>
      </c>
    </row>
    <row r="205" spans="1:32" ht="15" thickBot="1" x14ac:dyDescent="0.35">
      <c r="A205" s="318"/>
      <c r="B205" s="319"/>
      <c r="C205" s="36" t="s">
        <v>96</v>
      </c>
      <c r="D205" s="4" t="s">
        <v>25</v>
      </c>
      <c r="E205" s="106">
        <v>0</v>
      </c>
      <c r="F205" s="105">
        <v>800</v>
      </c>
      <c r="G205" s="105">
        <v>100000800</v>
      </c>
      <c r="H205" s="105">
        <v>100000800</v>
      </c>
      <c r="I205" s="105">
        <v>100000800</v>
      </c>
      <c r="J205" s="150">
        <f t="shared" ref="J205:J209" si="143">J70*1.141</f>
        <v>0</v>
      </c>
      <c r="K205" s="150">
        <f t="shared" ref="K205:S205" si="144">K70*1.141</f>
        <v>0.41099999999999998</v>
      </c>
      <c r="L205" s="150">
        <f t="shared" si="144"/>
        <v>0.82199999999999995</v>
      </c>
      <c r="M205" s="150">
        <f t="shared" si="144"/>
        <v>0</v>
      </c>
      <c r="N205" s="150">
        <f t="shared" si="144"/>
        <v>0</v>
      </c>
      <c r="O205" s="150">
        <f t="shared" si="144"/>
        <v>29.78</v>
      </c>
      <c r="P205" s="150">
        <f t="shared" si="144"/>
        <v>0.57099999999999995</v>
      </c>
      <c r="Q205" s="150">
        <f t="shared" si="144"/>
        <v>0.57099999999999995</v>
      </c>
      <c r="R205" s="150">
        <f t="shared" si="144"/>
        <v>0.377</v>
      </c>
      <c r="S205" s="150">
        <f t="shared" si="144"/>
        <v>0.70699999999999996</v>
      </c>
      <c r="T205" s="146">
        <f t="shared" si="111"/>
        <v>0</v>
      </c>
      <c r="U205" s="146">
        <f t="shared" si="112"/>
        <v>3.5999999999999997E-2</v>
      </c>
      <c r="V205" s="146">
        <f t="shared" si="113"/>
        <v>7.2999999999999995E-2</v>
      </c>
      <c r="W205" s="146">
        <f t="shared" si="114"/>
        <v>0</v>
      </c>
      <c r="X205" s="146">
        <f t="shared" si="115"/>
        <v>0</v>
      </c>
      <c r="Y205" s="148">
        <f t="shared" si="116"/>
        <v>2.641</v>
      </c>
      <c r="Z205" s="148">
        <f t="shared" si="117"/>
        <v>5.0999999999999997E-2</v>
      </c>
      <c r="AA205" s="148">
        <f t="shared" si="118"/>
        <v>5.0999999999999997E-2</v>
      </c>
      <c r="AB205" s="146">
        <f t="shared" si="119"/>
        <v>3.3000000000000002E-2</v>
      </c>
      <c r="AC205" s="146">
        <f t="shared" si="120"/>
        <v>6.3E-2</v>
      </c>
      <c r="AD205">
        <v>4.0000000000000001E-3</v>
      </c>
      <c r="AE205">
        <f t="shared" si="121"/>
        <v>1.2999999999999999E-2</v>
      </c>
      <c r="AF205">
        <v>1.7899999999999999E-2</v>
      </c>
    </row>
    <row r="206" spans="1:32" ht="29.4" thickBot="1" x14ac:dyDescent="0.35">
      <c r="A206" s="318"/>
      <c r="B206" s="319"/>
      <c r="C206" s="36" t="s">
        <v>97</v>
      </c>
      <c r="D206" s="4" t="s">
        <v>26</v>
      </c>
      <c r="E206" s="106">
        <v>0</v>
      </c>
      <c r="F206" s="105">
        <v>24</v>
      </c>
      <c r="G206" s="105">
        <v>55</v>
      </c>
      <c r="H206" s="105">
        <v>77</v>
      </c>
      <c r="I206" s="105">
        <v>10000077</v>
      </c>
      <c r="J206" s="150">
        <f t="shared" si="143"/>
        <v>0</v>
      </c>
      <c r="K206" s="150">
        <f t="shared" ref="K206:S206" si="145">K71*1.141</f>
        <v>0.41099999999999998</v>
      </c>
      <c r="L206" s="150">
        <f t="shared" si="145"/>
        <v>0.82199999999999995</v>
      </c>
      <c r="M206" s="150">
        <f t="shared" si="145"/>
        <v>1.095</v>
      </c>
      <c r="N206" s="150">
        <f t="shared" si="145"/>
        <v>1.62</v>
      </c>
      <c r="O206" s="150">
        <f t="shared" si="145"/>
        <v>29.78</v>
      </c>
      <c r="P206" s="150">
        <f t="shared" si="145"/>
        <v>0.57099999999999995</v>
      </c>
      <c r="Q206" s="150">
        <f t="shared" si="145"/>
        <v>0.57099999999999995</v>
      </c>
      <c r="R206" s="150">
        <f t="shared" si="145"/>
        <v>0.377</v>
      </c>
      <c r="S206" s="150">
        <f t="shared" si="145"/>
        <v>0.70699999999999996</v>
      </c>
      <c r="T206" s="146">
        <f t="shared" si="111"/>
        <v>0</v>
      </c>
      <c r="U206" s="146">
        <f t="shared" si="112"/>
        <v>3.5999999999999997E-2</v>
      </c>
      <c r="V206" s="146">
        <f t="shared" si="113"/>
        <v>7.2999999999999995E-2</v>
      </c>
      <c r="W206" s="146">
        <f t="shared" si="114"/>
        <v>9.7000000000000003E-2</v>
      </c>
      <c r="X206" s="146">
        <f t="shared" si="115"/>
        <v>0.14399999999999999</v>
      </c>
      <c r="Y206" s="148">
        <f t="shared" si="116"/>
        <v>2.641</v>
      </c>
      <c r="Z206" s="148">
        <f t="shared" si="117"/>
        <v>5.0999999999999997E-2</v>
      </c>
      <c r="AA206" s="148">
        <f t="shared" si="118"/>
        <v>5.0999999999999997E-2</v>
      </c>
      <c r="AB206" s="146">
        <f t="shared" si="119"/>
        <v>3.3000000000000002E-2</v>
      </c>
      <c r="AC206" s="146">
        <f t="shared" si="120"/>
        <v>6.3E-2</v>
      </c>
      <c r="AD206">
        <v>4.0000000000000001E-3</v>
      </c>
      <c r="AE206">
        <f t="shared" si="121"/>
        <v>1.2999999999999999E-2</v>
      </c>
      <c r="AF206">
        <v>1.7899999999999999E-2</v>
      </c>
    </row>
    <row r="207" spans="1:32" ht="15" thickBot="1" x14ac:dyDescent="0.35">
      <c r="A207" s="318"/>
      <c r="B207" s="319"/>
      <c r="C207" s="36" t="s">
        <v>98</v>
      </c>
      <c r="D207" s="4" t="s">
        <v>27</v>
      </c>
      <c r="E207" s="106">
        <v>0</v>
      </c>
      <c r="F207" s="105">
        <v>5000</v>
      </c>
      <c r="G207" s="105">
        <v>1000005000</v>
      </c>
      <c r="H207" s="105">
        <v>1000005000</v>
      </c>
      <c r="I207" s="105">
        <v>1000005000</v>
      </c>
      <c r="J207" s="150">
        <f t="shared" si="143"/>
        <v>0</v>
      </c>
      <c r="K207" s="150">
        <f t="shared" ref="K207:S207" si="146">K72*1.141</f>
        <v>0.41099999999999998</v>
      </c>
      <c r="L207" s="150">
        <f t="shared" si="146"/>
        <v>0.82199999999999995</v>
      </c>
      <c r="M207" s="150">
        <f t="shared" si="146"/>
        <v>0</v>
      </c>
      <c r="N207" s="150">
        <f t="shared" si="146"/>
        <v>0</v>
      </c>
      <c r="O207" s="150">
        <f t="shared" si="146"/>
        <v>29.78</v>
      </c>
      <c r="P207" s="150">
        <f t="shared" si="146"/>
        <v>0.57099999999999995</v>
      </c>
      <c r="Q207" s="150">
        <f t="shared" si="146"/>
        <v>0.57099999999999995</v>
      </c>
      <c r="R207" s="150">
        <f t="shared" si="146"/>
        <v>0.377</v>
      </c>
      <c r="S207" s="150">
        <f t="shared" si="146"/>
        <v>0.70699999999999996</v>
      </c>
      <c r="T207" s="146">
        <f t="shared" si="111"/>
        <v>0</v>
      </c>
      <c r="U207" s="146">
        <f t="shared" si="112"/>
        <v>3.5999999999999997E-2</v>
      </c>
      <c r="V207" s="146">
        <f t="shared" si="113"/>
        <v>7.2999999999999995E-2</v>
      </c>
      <c r="W207" s="146">
        <f t="shared" si="114"/>
        <v>0</v>
      </c>
      <c r="X207" s="146">
        <f t="shared" si="115"/>
        <v>0</v>
      </c>
      <c r="Y207" s="148">
        <f t="shared" si="116"/>
        <v>2.641</v>
      </c>
      <c r="Z207" s="148">
        <f t="shared" si="117"/>
        <v>5.0999999999999997E-2</v>
      </c>
      <c r="AA207" s="148">
        <f t="shared" si="118"/>
        <v>5.0999999999999997E-2</v>
      </c>
      <c r="AB207" s="146">
        <f t="shared" si="119"/>
        <v>3.3000000000000002E-2</v>
      </c>
      <c r="AC207" s="146">
        <f t="shared" si="120"/>
        <v>6.3E-2</v>
      </c>
      <c r="AD207">
        <v>4.0000000000000001E-3</v>
      </c>
      <c r="AE207">
        <f t="shared" si="121"/>
        <v>1.2999999999999999E-2</v>
      </c>
      <c r="AF207">
        <v>1.7899999999999999E-2</v>
      </c>
    </row>
    <row r="208" spans="1:32" ht="15" thickBot="1" x14ac:dyDescent="0.35">
      <c r="A208" s="318"/>
      <c r="B208" s="319"/>
      <c r="C208" s="36" t="s">
        <v>99</v>
      </c>
      <c r="D208" s="4" t="s">
        <v>28</v>
      </c>
      <c r="E208" s="106">
        <v>0</v>
      </c>
      <c r="F208" s="105">
        <v>100</v>
      </c>
      <c r="G208" s="105">
        <v>8000</v>
      </c>
      <c r="H208" s="108">
        <v>1000008000</v>
      </c>
      <c r="I208" s="108">
        <v>1000008000</v>
      </c>
      <c r="J208" s="150">
        <f t="shared" si="143"/>
        <v>0</v>
      </c>
      <c r="K208" s="150">
        <f t="shared" ref="K208:S208" si="147">K73*1.141</f>
        <v>0.114</v>
      </c>
      <c r="L208" s="150">
        <f t="shared" si="147"/>
        <v>0.41099999999999998</v>
      </c>
      <c r="M208" s="150">
        <f t="shared" si="147"/>
        <v>0.82199999999999995</v>
      </c>
      <c r="N208" s="150">
        <f t="shared" si="147"/>
        <v>0</v>
      </c>
      <c r="O208" s="150">
        <f t="shared" si="147"/>
        <v>29.78</v>
      </c>
      <c r="P208" s="150">
        <f t="shared" si="147"/>
        <v>0.57099999999999995</v>
      </c>
      <c r="Q208" s="150">
        <f t="shared" si="147"/>
        <v>0.57099999999999995</v>
      </c>
      <c r="R208" s="150">
        <f t="shared" si="147"/>
        <v>0.377</v>
      </c>
      <c r="S208" s="150">
        <f t="shared" si="147"/>
        <v>0.70699999999999996</v>
      </c>
      <c r="T208" s="146">
        <f t="shared" si="111"/>
        <v>0</v>
      </c>
      <c r="U208" s="146">
        <f t="shared" si="112"/>
        <v>0.01</v>
      </c>
      <c r="V208" s="146">
        <f t="shared" si="113"/>
        <v>3.5999999999999997E-2</v>
      </c>
      <c r="W208" s="146">
        <f t="shared" si="114"/>
        <v>7.2999999999999995E-2</v>
      </c>
      <c r="X208" s="146">
        <f t="shared" si="115"/>
        <v>0</v>
      </c>
      <c r="Y208" s="148">
        <f t="shared" si="116"/>
        <v>2.641</v>
      </c>
      <c r="Z208" s="148">
        <f t="shared" si="117"/>
        <v>5.0999999999999997E-2</v>
      </c>
      <c r="AA208" s="148">
        <f t="shared" si="118"/>
        <v>5.0999999999999997E-2</v>
      </c>
      <c r="AB208" s="146">
        <f t="shared" si="119"/>
        <v>3.3000000000000002E-2</v>
      </c>
      <c r="AC208" s="146">
        <f t="shared" si="120"/>
        <v>6.3E-2</v>
      </c>
      <c r="AD208">
        <v>4.0000000000000001E-3</v>
      </c>
      <c r="AE208">
        <f t="shared" si="121"/>
        <v>1.2999999999999999E-2</v>
      </c>
      <c r="AF208">
        <v>1.7899999999999999E-2</v>
      </c>
    </row>
    <row r="209" spans="1:32" ht="15" thickBot="1" x14ac:dyDescent="0.35">
      <c r="A209" s="318"/>
      <c r="B209" s="319"/>
      <c r="C209" s="36" t="s">
        <v>100</v>
      </c>
      <c r="D209" s="4" t="s">
        <v>29</v>
      </c>
      <c r="E209" s="106">
        <v>0</v>
      </c>
      <c r="F209" s="105">
        <v>100</v>
      </c>
      <c r="G209" s="105">
        <v>5000</v>
      </c>
      <c r="H209" s="108">
        <v>1000005000</v>
      </c>
      <c r="I209" s="108">
        <v>1000005000</v>
      </c>
      <c r="J209" s="150">
        <f t="shared" si="143"/>
        <v>0</v>
      </c>
      <c r="K209" s="150">
        <f t="shared" ref="K209:S209" si="148">K74*1.141</f>
        <v>0.114</v>
      </c>
      <c r="L209" s="150">
        <f t="shared" si="148"/>
        <v>0.41099999999999998</v>
      </c>
      <c r="M209" s="150">
        <f t="shared" si="148"/>
        <v>0.82199999999999995</v>
      </c>
      <c r="N209" s="150">
        <f t="shared" si="148"/>
        <v>0</v>
      </c>
      <c r="O209" s="150">
        <f t="shared" si="148"/>
        <v>29.78</v>
      </c>
      <c r="P209" s="150">
        <f t="shared" si="148"/>
        <v>0.57099999999999995</v>
      </c>
      <c r="Q209" s="150">
        <f t="shared" si="148"/>
        <v>0.57099999999999995</v>
      </c>
      <c r="R209" s="150">
        <f t="shared" si="148"/>
        <v>0.377</v>
      </c>
      <c r="S209" s="150">
        <f t="shared" si="148"/>
        <v>0.70699999999999996</v>
      </c>
      <c r="T209" s="146">
        <f t="shared" si="111"/>
        <v>0</v>
      </c>
      <c r="U209" s="146">
        <f t="shared" si="112"/>
        <v>0.01</v>
      </c>
      <c r="V209" s="146">
        <f t="shared" si="113"/>
        <v>3.5999999999999997E-2</v>
      </c>
      <c r="W209" s="146">
        <f t="shared" si="114"/>
        <v>7.2999999999999995E-2</v>
      </c>
      <c r="X209" s="146">
        <f t="shared" si="115"/>
        <v>0</v>
      </c>
      <c r="Y209" s="148">
        <f t="shared" si="116"/>
        <v>2.641</v>
      </c>
      <c r="Z209" s="148">
        <f t="shared" si="117"/>
        <v>5.0999999999999997E-2</v>
      </c>
      <c r="AA209" s="148">
        <f t="shared" si="118"/>
        <v>5.0999999999999997E-2</v>
      </c>
      <c r="AB209" s="146">
        <f t="shared" si="119"/>
        <v>3.3000000000000002E-2</v>
      </c>
      <c r="AC209" s="146">
        <f t="shared" si="120"/>
        <v>6.3E-2</v>
      </c>
      <c r="AD209">
        <v>4.0000000000000001E-3</v>
      </c>
      <c r="AE209">
        <f t="shared" si="121"/>
        <v>1.2999999999999999E-2</v>
      </c>
      <c r="AF209">
        <v>1.7899999999999999E-2</v>
      </c>
    </row>
    <row r="210" spans="1:32" ht="15" thickBot="1" x14ac:dyDescent="0.35">
      <c r="A210" s="320" t="s">
        <v>101</v>
      </c>
      <c r="B210" s="321" t="s">
        <v>102</v>
      </c>
      <c r="C210" s="42" t="s">
        <v>103</v>
      </c>
      <c r="D210" s="5" t="s">
        <v>30</v>
      </c>
      <c r="E210" s="106">
        <v>0</v>
      </c>
      <c r="F210" s="108">
        <v>80000</v>
      </c>
      <c r="G210" s="108">
        <v>150000</v>
      </c>
      <c r="H210" s="108">
        <v>300000</v>
      </c>
      <c r="I210" s="108">
        <v>100000300000</v>
      </c>
      <c r="J210" s="151">
        <f>J75*1.141</f>
        <v>0</v>
      </c>
      <c r="K210" s="151">
        <f>K75*1.141</f>
        <v>0.97</v>
      </c>
      <c r="L210" s="151">
        <f t="shared" ref="L210:S210" si="149">L75*1.141</f>
        <v>1.095</v>
      </c>
      <c r="M210" s="151">
        <f t="shared" si="149"/>
        <v>1.62</v>
      </c>
      <c r="N210" s="151">
        <f t="shared" si="149"/>
        <v>1.8260000000000001</v>
      </c>
      <c r="O210" s="151">
        <f t="shared" si="149"/>
        <v>59.56</v>
      </c>
      <c r="P210" s="151">
        <f t="shared" si="149"/>
        <v>1.141</v>
      </c>
      <c r="Q210" s="151">
        <f t="shared" si="149"/>
        <v>1.141</v>
      </c>
      <c r="R210" s="151">
        <f t="shared" si="149"/>
        <v>0.183</v>
      </c>
      <c r="S210" s="151">
        <f t="shared" si="149"/>
        <v>0.35399999999999998</v>
      </c>
      <c r="T210" s="146">
        <f t="shared" si="111"/>
        <v>0</v>
      </c>
      <c r="U210" s="146">
        <f t="shared" si="112"/>
        <v>8.5999999999999993E-2</v>
      </c>
      <c r="V210" s="146">
        <f t="shared" si="113"/>
        <v>9.7000000000000003E-2</v>
      </c>
      <c r="W210" s="146">
        <f t="shared" si="114"/>
        <v>0.14399999999999999</v>
      </c>
      <c r="X210" s="146">
        <f t="shared" si="115"/>
        <v>0.16200000000000001</v>
      </c>
      <c r="Y210" s="148">
        <f t="shared" si="116"/>
        <v>5.282</v>
      </c>
      <c r="Z210" s="148">
        <f t="shared" si="117"/>
        <v>0.10100000000000001</v>
      </c>
      <c r="AA210" s="148">
        <f t="shared" si="118"/>
        <v>0.10100000000000001</v>
      </c>
      <c r="AB210" s="146">
        <f t="shared" si="119"/>
        <v>1.6E-2</v>
      </c>
      <c r="AC210" s="146">
        <f t="shared" si="120"/>
        <v>3.1E-2</v>
      </c>
      <c r="AD210">
        <v>4.0000000000000001E-3</v>
      </c>
      <c r="AE210">
        <f t="shared" si="121"/>
        <v>1.2999999999999999E-2</v>
      </c>
      <c r="AF210">
        <v>1.7899999999999999E-2</v>
      </c>
    </row>
    <row r="211" spans="1:32" ht="15" thickBot="1" x14ac:dyDescent="0.35">
      <c r="A211" s="320"/>
      <c r="B211" s="321"/>
      <c r="C211" s="42" t="s">
        <v>104</v>
      </c>
      <c r="D211" s="5" t="s">
        <v>31</v>
      </c>
      <c r="E211" s="106">
        <v>0</v>
      </c>
      <c r="F211" s="109">
        <v>40000</v>
      </c>
      <c r="G211" s="109">
        <v>50000</v>
      </c>
      <c r="H211" s="109">
        <v>60000</v>
      </c>
      <c r="I211" s="109" t="s">
        <v>131</v>
      </c>
      <c r="J211" s="151">
        <f t="shared" ref="J211:J216" si="150">J76*1.141</f>
        <v>0</v>
      </c>
      <c r="K211" s="151">
        <f t="shared" ref="K211:S211" si="151">K76*1.141</f>
        <v>0.114</v>
      </c>
      <c r="L211" s="151">
        <f t="shared" si="151"/>
        <v>0.41099999999999998</v>
      </c>
      <c r="M211" s="151">
        <f t="shared" si="151"/>
        <v>0.97</v>
      </c>
      <c r="N211" s="151">
        <f t="shared" si="151"/>
        <v>1.095</v>
      </c>
      <c r="O211" s="151">
        <f t="shared" si="151"/>
        <v>29.78</v>
      </c>
      <c r="P211" s="151">
        <f t="shared" si="151"/>
        <v>0.57099999999999995</v>
      </c>
      <c r="Q211" s="151">
        <f t="shared" si="151"/>
        <v>0.57099999999999995</v>
      </c>
      <c r="R211" s="151">
        <f t="shared" si="151"/>
        <v>0.183</v>
      </c>
      <c r="S211" s="151">
        <f t="shared" si="151"/>
        <v>0.35399999999999998</v>
      </c>
      <c r="T211" s="146">
        <f t="shared" si="111"/>
        <v>0</v>
      </c>
      <c r="U211" s="146">
        <f t="shared" si="112"/>
        <v>0.01</v>
      </c>
      <c r="V211" s="146">
        <f t="shared" si="113"/>
        <v>3.5999999999999997E-2</v>
      </c>
      <c r="W211" s="146">
        <f t="shared" si="114"/>
        <v>8.5999999999999993E-2</v>
      </c>
      <c r="X211" s="146">
        <f t="shared" si="115"/>
        <v>9.7000000000000003E-2</v>
      </c>
      <c r="Y211" s="148">
        <f t="shared" si="116"/>
        <v>2.641</v>
      </c>
      <c r="Z211" s="148">
        <f t="shared" si="117"/>
        <v>5.0999999999999997E-2</v>
      </c>
      <c r="AA211" s="148">
        <f t="shared" si="118"/>
        <v>5.0999999999999997E-2</v>
      </c>
      <c r="AB211" s="146">
        <f t="shared" si="119"/>
        <v>1.6E-2</v>
      </c>
      <c r="AC211" s="146">
        <f t="shared" si="120"/>
        <v>3.1E-2</v>
      </c>
      <c r="AD211">
        <v>4.0000000000000001E-3</v>
      </c>
      <c r="AE211">
        <f t="shared" si="121"/>
        <v>1.2999999999999999E-2</v>
      </c>
      <c r="AF211">
        <v>1.7899999999999999E-2</v>
      </c>
    </row>
    <row r="212" spans="1:32" ht="29.4" thickBot="1" x14ac:dyDescent="0.35">
      <c r="A212" s="320"/>
      <c r="B212" s="321"/>
      <c r="C212" s="47" t="s">
        <v>105</v>
      </c>
      <c r="D212" s="6" t="s">
        <v>32</v>
      </c>
      <c r="E212" s="106">
        <v>0</v>
      </c>
      <c r="F212" s="108">
        <v>200</v>
      </c>
      <c r="G212" s="108">
        <v>400</v>
      </c>
      <c r="H212" s="108">
        <v>800</v>
      </c>
      <c r="I212" s="108">
        <v>100000800</v>
      </c>
      <c r="J212" s="151">
        <f t="shared" si="150"/>
        <v>0</v>
      </c>
      <c r="K212" s="151">
        <f t="shared" ref="K212:S212" si="152">K77*1.141</f>
        <v>0.97</v>
      </c>
      <c r="L212" s="151">
        <f t="shared" si="152"/>
        <v>1.095</v>
      </c>
      <c r="M212" s="151">
        <f t="shared" si="152"/>
        <v>1.62</v>
      </c>
      <c r="N212" s="151">
        <f t="shared" si="152"/>
        <v>1.8260000000000001</v>
      </c>
      <c r="O212" s="151">
        <f t="shared" si="152"/>
        <v>29.78</v>
      </c>
      <c r="P212" s="151">
        <f t="shared" si="152"/>
        <v>0.57099999999999995</v>
      </c>
      <c r="Q212" s="151">
        <f t="shared" si="152"/>
        <v>0.57099999999999995</v>
      </c>
      <c r="R212" s="151">
        <f t="shared" si="152"/>
        <v>0.377</v>
      </c>
      <c r="S212" s="151">
        <f t="shared" si="152"/>
        <v>0.70699999999999996</v>
      </c>
      <c r="T212" s="146">
        <f t="shared" si="111"/>
        <v>0</v>
      </c>
      <c r="U212" s="146">
        <f t="shared" si="112"/>
        <v>8.5999999999999993E-2</v>
      </c>
      <c r="V212" s="146">
        <f t="shared" si="113"/>
        <v>9.7000000000000003E-2</v>
      </c>
      <c r="W212" s="146">
        <f t="shared" si="114"/>
        <v>0.14399999999999999</v>
      </c>
      <c r="X212" s="146">
        <f t="shared" si="115"/>
        <v>0.16200000000000001</v>
      </c>
      <c r="Y212" s="148">
        <f t="shared" si="116"/>
        <v>2.641</v>
      </c>
      <c r="Z212" s="148">
        <f t="shared" si="117"/>
        <v>5.0999999999999997E-2</v>
      </c>
      <c r="AA212" s="148">
        <f t="shared" si="118"/>
        <v>5.0999999999999997E-2</v>
      </c>
      <c r="AB212" s="146">
        <f t="shared" si="119"/>
        <v>3.3000000000000002E-2</v>
      </c>
      <c r="AC212" s="146">
        <f t="shared" si="120"/>
        <v>6.3E-2</v>
      </c>
      <c r="AD212">
        <v>4.0000000000000001E-3</v>
      </c>
      <c r="AE212">
        <f t="shared" si="121"/>
        <v>1.2999999999999999E-2</v>
      </c>
      <c r="AF212">
        <v>1.7899999999999999E-2</v>
      </c>
    </row>
    <row r="213" spans="1:32" ht="15" thickBot="1" x14ac:dyDescent="0.35">
      <c r="A213" s="320"/>
      <c r="B213" s="321"/>
      <c r="C213" s="47" t="s">
        <v>106</v>
      </c>
      <c r="D213" s="6" t="s">
        <v>33</v>
      </c>
      <c r="E213" s="106">
        <v>0</v>
      </c>
      <c r="F213" s="109">
        <v>1000</v>
      </c>
      <c r="G213" s="109">
        <v>20000</v>
      </c>
      <c r="H213" s="109">
        <v>50000</v>
      </c>
      <c r="I213" s="109">
        <v>10000050000</v>
      </c>
      <c r="J213" s="151">
        <f t="shared" si="150"/>
        <v>0</v>
      </c>
      <c r="K213" s="151">
        <f t="shared" ref="K213:S213" si="153">K78*1.141</f>
        <v>1.62</v>
      </c>
      <c r="L213" s="151">
        <f t="shared" si="153"/>
        <v>1.8260000000000001</v>
      </c>
      <c r="M213" s="151">
        <f t="shared" si="153"/>
        <v>1.94</v>
      </c>
      <c r="N213" s="151">
        <f t="shared" si="153"/>
        <v>2.0539999999999998</v>
      </c>
      <c r="O213" s="151">
        <f t="shared" si="153"/>
        <v>59.56</v>
      </c>
      <c r="P213" s="151">
        <f t="shared" si="153"/>
        <v>1.141</v>
      </c>
      <c r="Q213" s="151">
        <f t="shared" si="153"/>
        <v>1.141</v>
      </c>
      <c r="R213" s="151">
        <f t="shared" si="153"/>
        <v>0.377</v>
      </c>
      <c r="S213" s="151">
        <f t="shared" si="153"/>
        <v>0.70699999999999996</v>
      </c>
      <c r="T213" s="146">
        <f t="shared" si="111"/>
        <v>0</v>
      </c>
      <c r="U213" s="146">
        <f t="shared" si="112"/>
        <v>0.14399999999999999</v>
      </c>
      <c r="V213" s="146">
        <f t="shared" si="113"/>
        <v>0.16200000000000001</v>
      </c>
      <c r="W213" s="146">
        <f t="shared" si="114"/>
        <v>0.17199999999999999</v>
      </c>
      <c r="X213" s="146">
        <f t="shared" si="115"/>
        <v>0.182</v>
      </c>
      <c r="Y213" s="148">
        <f t="shared" si="116"/>
        <v>5.282</v>
      </c>
      <c r="Z213" s="148">
        <f t="shared" si="117"/>
        <v>0.10100000000000001</v>
      </c>
      <c r="AA213" s="148">
        <f t="shared" si="118"/>
        <v>0.10100000000000001</v>
      </c>
      <c r="AB213" s="146">
        <f t="shared" si="119"/>
        <v>3.3000000000000002E-2</v>
      </c>
      <c r="AC213" s="146">
        <f t="shared" si="120"/>
        <v>6.3E-2</v>
      </c>
      <c r="AD213">
        <v>4.0000000000000001E-3</v>
      </c>
      <c r="AE213">
        <f t="shared" si="121"/>
        <v>1.2999999999999999E-2</v>
      </c>
      <c r="AF213">
        <v>1.7899999999999999E-2</v>
      </c>
    </row>
    <row r="214" spans="1:32" ht="29.4" thickBot="1" x14ac:dyDescent="0.35">
      <c r="A214" s="320"/>
      <c r="B214" s="321"/>
      <c r="C214" s="47" t="s">
        <v>107</v>
      </c>
      <c r="D214" s="6" t="s">
        <v>34</v>
      </c>
      <c r="E214" s="110">
        <v>0</v>
      </c>
      <c r="F214" s="109">
        <v>6000</v>
      </c>
      <c r="G214" s="109">
        <v>10000</v>
      </c>
      <c r="H214" s="109">
        <v>50000</v>
      </c>
      <c r="I214" s="109">
        <v>10000050000</v>
      </c>
      <c r="J214" s="151">
        <f t="shared" si="150"/>
        <v>0</v>
      </c>
      <c r="K214" s="151">
        <f t="shared" ref="K214:S214" si="154">K79*1.141</f>
        <v>0.114</v>
      </c>
      <c r="L214" s="151">
        <f t="shared" si="154"/>
        <v>0.41099999999999998</v>
      </c>
      <c r="M214" s="151">
        <f t="shared" si="154"/>
        <v>0.97</v>
      </c>
      <c r="N214" s="151">
        <f t="shared" si="154"/>
        <v>1.095</v>
      </c>
      <c r="O214" s="151">
        <f t="shared" si="154"/>
        <v>29.78</v>
      </c>
      <c r="P214" s="151">
        <f t="shared" si="154"/>
        <v>0.57099999999999995</v>
      </c>
      <c r="Q214" s="151">
        <f t="shared" si="154"/>
        <v>0.57099999999999995</v>
      </c>
      <c r="R214" s="151">
        <f t="shared" si="154"/>
        <v>1.0999999999999999E-2</v>
      </c>
      <c r="S214" s="151">
        <f t="shared" si="154"/>
        <v>1.0999999999999999E-2</v>
      </c>
      <c r="T214" s="146">
        <f t="shared" si="111"/>
        <v>0</v>
      </c>
      <c r="U214" s="146">
        <f t="shared" si="112"/>
        <v>0.01</v>
      </c>
      <c r="V214" s="146">
        <f t="shared" si="113"/>
        <v>3.5999999999999997E-2</v>
      </c>
      <c r="W214" s="146">
        <f t="shared" si="114"/>
        <v>8.5999999999999993E-2</v>
      </c>
      <c r="X214" s="146">
        <f t="shared" si="115"/>
        <v>9.7000000000000003E-2</v>
      </c>
      <c r="Y214" s="148">
        <f t="shared" si="116"/>
        <v>2.641</v>
      </c>
      <c r="Z214" s="148">
        <f t="shared" si="117"/>
        <v>5.0999999999999997E-2</v>
      </c>
      <c r="AA214" s="148">
        <f t="shared" si="118"/>
        <v>5.0999999999999997E-2</v>
      </c>
      <c r="AB214" s="146">
        <f t="shared" si="119"/>
        <v>1E-3</v>
      </c>
      <c r="AC214" s="146">
        <f t="shared" si="120"/>
        <v>1E-3</v>
      </c>
      <c r="AD214">
        <v>4.0000000000000001E-3</v>
      </c>
      <c r="AE214">
        <f t="shared" si="121"/>
        <v>1.2999999999999999E-2</v>
      </c>
      <c r="AF214">
        <v>1.7899999999999999E-2</v>
      </c>
    </row>
    <row r="215" spans="1:32" ht="15" thickBot="1" x14ac:dyDescent="0.35">
      <c r="A215" s="320"/>
      <c r="B215" s="321"/>
      <c r="C215" s="47" t="s">
        <v>108</v>
      </c>
      <c r="D215" s="6" t="s">
        <v>35</v>
      </c>
      <c r="E215" s="106">
        <v>0</v>
      </c>
      <c r="F215" s="109">
        <v>100</v>
      </c>
      <c r="G215" s="109">
        <v>200</v>
      </c>
      <c r="H215" s="109">
        <v>400</v>
      </c>
      <c r="I215" s="109">
        <v>100000400</v>
      </c>
      <c r="J215" s="151">
        <f t="shared" si="150"/>
        <v>0</v>
      </c>
      <c r="K215" s="151">
        <f t="shared" ref="K215:S215" si="155">K80*1.141</f>
        <v>0.97</v>
      </c>
      <c r="L215" s="151">
        <f t="shared" si="155"/>
        <v>1.095</v>
      </c>
      <c r="M215" s="151">
        <f t="shared" si="155"/>
        <v>1.62</v>
      </c>
      <c r="N215" s="151">
        <f t="shared" si="155"/>
        <v>1.8260000000000001</v>
      </c>
      <c r="O215" s="151">
        <f t="shared" si="155"/>
        <v>29.78</v>
      </c>
      <c r="P215" s="151">
        <f t="shared" si="155"/>
        <v>0.57099999999999995</v>
      </c>
      <c r="Q215" s="151">
        <f t="shared" si="155"/>
        <v>0.57099999999999995</v>
      </c>
      <c r="R215" s="151">
        <f t="shared" si="155"/>
        <v>0.183</v>
      </c>
      <c r="S215" s="151">
        <f t="shared" si="155"/>
        <v>0.35399999999999998</v>
      </c>
      <c r="T215" s="146">
        <f t="shared" si="111"/>
        <v>0</v>
      </c>
      <c r="U215" s="146">
        <f t="shared" si="112"/>
        <v>8.5999999999999993E-2</v>
      </c>
      <c r="V215" s="146">
        <f t="shared" si="113"/>
        <v>9.7000000000000003E-2</v>
      </c>
      <c r="W215" s="146">
        <f t="shared" si="114"/>
        <v>0.14399999999999999</v>
      </c>
      <c r="X215" s="146">
        <f t="shared" si="115"/>
        <v>0.16200000000000001</v>
      </c>
      <c r="Y215" s="148">
        <f t="shared" si="116"/>
        <v>2.641</v>
      </c>
      <c r="Z215" s="148">
        <f t="shared" si="117"/>
        <v>5.0999999999999997E-2</v>
      </c>
      <c r="AA215" s="148">
        <f t="shared" si="118"/>
        <v>5.0999999999999997E-2</v>
      </c>
      <c r="AB215" s="146">
        <f t="shared" si="119"/>
        <v>1.6E-2</v>
      </c>
      <c r="AC215" s="146">
        <f t="shared" si="120"/>
        <v>3.1E-2</v>
      </c>
      <c r="AD215">
        <v>4.0000000000000001E-3</v>
      </c>
      <c r="AE215">
        <f t="shared" si="121"/>
        <v>1.2999999999999999E-2</v>
      </c>
      <c r="AF215">
        <v>1.7899999999999999E-2</v>
      </c>
    </row>
    <row r="216" spans="1:32" ht="15" thickBot="1" x14ac:dyDescent="0.35">
      <c r="A216" s="320"/>
      <c r="B216" s="321"/>
      <c r="C216" s="47" t="s">
        <v>109</v>
      </c>
      <c r="D216" s="6" t="s">
        <v>36</v>
      </c>
      <c r="E216" s="105">
        <v>0</v>
      </c>
      <c r="F216" s="108">
        <v>0</v>
      </c>
      <c r="G216" s="108">
        <v>0</v>
      </c>
      <c r="H216" s="108">
        <v>0</v>
      </c>
      <c r="I216" s="108">
        <v>0</v>
      </c>
      <c r="J216" s="151">
        <f t="shared" si="150"/>
        <v>0</v>
      </c>
      <c r="K216" s="151">
        <f t="shared" ref="K216:S216" si="156">K81*1.141</f>
        <v>0.97</v>
      </c>
      <c r="L216" s="151">
        <f t="shared" si="156"/>
        <v>0</v>
      </c>
      <c r="M216" s="151">
        <f t="shared" si="156"/>
        <v>0</v>
      </c>
      <c r="N216" s="151">
        <f t="shared" si="156"/>
        <v>0</v>
      </c>
      <c r="O216" s="151">
        <f t="shared" si="156"/>
        <v>47.808</v>
      </c>
      <c r="P216" s="151">
        <f t="shared" si="156"/>
        <v>0</v>
      </c>
      <c r="Q216" s="151">
        <f t="shared" si="156"/>
        <v>0</v>
      </c>
      <c r="R216" s="151">
        <f t="shared" si="156"/>
        <v>0</v>
      </c>
      <c r="S216" s="151">
        <f t="shared" si="156"/>
        <v>0</v>
      </c>
      <c r="T216" s="146">
        <f t="shared" si="111"/>
        <v>0</v>
      </c>
      <c r="U216" s="146">
        <f t="shared" si="112"/>
        <v>8.5999999999999993E-2</v>
      </c>
      <c r="V216" s="146">
        <f t="shared" si="113"/>
        <v>0</v>
      </c>
      <c r="W216" s="146">
        <f t="shared" si="114"/>
        <v>0</v>
      </c>
      <c r="X216" s="146">
        <f t="shared" si="115"/>
        <v>0</v>
      </c>
      <c r="Y216" s="148">
        <f t="shared" si="116"/>
        <v>4.24</v>
      </c>
      <c r="Z216" s="148">
        <f t="shared" si="117"/>
        <v>0</v>
      </c>
      <c r="AA216" s="148">
        <f t="shared" si="118"/>
        <v>0</v>
      </c>
      <c r="AB216" s="146">
        <f t="shared" si="119"/>
        <v>0</v>
      </c>
      <c r="AC216" s="146">
        <f t="shared" si="120"/>
        <v>0</v>
      </c>
      <c r="AD216">
        <v>4.0000000000000001E-3</v>
      </c>
      <c r="AE216">
        <f t="shared" si="121"/>
        <v>1.2999999999999999E-2</v>
      </c>
      <c r="AF216">
        <v>1.7899999999999999E-2</v>
      </c>
    </row>
    <row r="217" spans="1:32" ht="15" thickBot="1" x14ac:dyDescent="0.35">
      <c r="A217" s="308" t="s">
        <v>110</v>
      </c>
      <c r="B217" s="309" t="s">
        <v>111</v>
      </c>
      <c r="C217" s="49" t="s">
        <v>112</v>
      </c>
      <c r="D217" s="7" t="s">
        <v>37</v>
      </c>
      <c r="E217" s="106">
        <v>0</v>
      </c>
      <c r="F217" s="108">
        <v>1000</v>
      </c>
      <c r="G217" s="108">
        <v>10000</v>
      </c>
      <c r="H217" s="108">
        <v>50000</v>
      </c>
      <c r="I217" s="108">
        <v>10000050000</v>
      </c>
      <c r="J217" s="154">
        <f>J82*1.141</f>
        <v>0</v>
      </c>
      <c r="K217" s="152">
        <f t="shared" ref="K217:S217" si="157">K82*1.141</f>
        <v>0.114</v>
      </c>
      <c r="L217" s="152">
        <f t="shared" si="157"/>
        <v>0.41099999999999998</v>
      </c>
      <c r="M217" s="152">
        <f t="shared" si="157"/>
        <v>0.97</v>
      </c>
      <c r="N217" s="152">
        <f t="shared" si="157"/>
        <v>1.095</v>
      </c>
      <c r="O217" s="152">
        <f t="shared" si="157"/>
        <v>29.78</v>
      </c>
      <c r="P217" s="152">
        <f t="shared" si="157"/>
        <v>0.57099999999999995</v>
      </c>
      <c r="Q217" s="152">
        <f t="shared" si="157"/>
        <v>0.57099999999999995</v>
      </c>
      <c r="R217" s="152">
        <f t="shared" si="157"/>
        <v>0.183</v>
      </c>
      <c r="S217" s="152">
        <f t="shared" si="157"/>
        <v>0.35399999999999998</v>
      </c>
      <c r="T217" s="146">
        <f t="shared" si="111"/>
        <v>0</v>
      </c>
      <c r="U217" s="146">
        <f t="shared" si="112"/>
        <v>0.01</v>
      </c>
      <c r="V217" s="146">
        <f t="shared" si="113"/>
        <v>3.5999999999999997E-2</v>
      </c>
      <c r="W217" s="146">
        <f t="shared" si="114"/>
        <v>8.5999999999999993E-2</v>
      </c>
      <c r="X217" s="146">
        <f t="shared" si="115"/>
        <v>9.7000000000000003E-2</v>
      </c>
      <c r="Y217" s="148">
        <f t="shared" si="116"/>
        <v>2.641</v>
      </c>
      <c r="Z217" s="148">
        <f t="shared" si="117"/>
        <v>5.0999999999999997E-2</v>
      </c>
      <c r="AA217" s="148">
        <f t="shared" si="118"/>
        <v>5.0999999999999997E-2</v>
      </c>
      <c r="AB217" s="146">
        <f t="shared" si="119"/>
        <v>1.6E-2</v>
      </c>
      <c r="AC217" s="146">
        <f t="shared" si="120"/>
        <v>3.1E-2</v>
      </c>
      <c r="AD217">
        <v>4.0000000000000001E-3</v>
      </c>
      <c r="AE217">
        <f t="shared" si="121"/>
        <v>1.2999999999999999E-2</v>
      </c>
      <c r="AF217">
        <v>1.7899999999999999E-2</v>
      </c>
    </row>
    <row r="218" spans="1:32" ht="29.4" thickBot="1" x14ac:dyDescent="0.35">
      <c r="A218" s="308"/>
      <c r="B218" s="309"/>
      <c r="C218" s="49" t="s">
        <v>113</v>
      </c>
      <c r="D218" s="7" t="s">
        <v>38</v>
      </c>
      <c r="E218" s="106">
        <v>0</v>
      </c>
      <c r="F218" s="108">
        <v>100</v>
      </c>
      <c r="G218" s="108">
        <v>1000</v>
      </c>
      <c r="H218" s="108">
        <v>5000</v>
      </c>
      <c r="I218" s="108">
        <v>1000005000</v>
      </c>
      <c r="J218" s="50">
        <f t="shared" ref="J218:S224" si="158">J83*1.141</f>
        <v>0</v>
      </c>
      <c r="K218" s="152">
        <f t="shared" si="158"/>
        <v>0.114</v>
      </c>
      <c r="L218" s="152">
        <f t="shared" si="158"/>
        <v>0.41099999999999998</v>
      </c>
      <c r="M218" s="152">
        <f t="shared" si="158"/>
        <v>0.97</v>
      </c>
      <c r="N218" s="152">
        <f t="shared" si="158"/>
        <v>1.095</v>
      </c>
      <c r="O218" s="152">
        <f t="shared" si="158"/>
        <v>29.78</v>
      </c>
      <c r="P218" s="152">
        <f t="shared" si="158"/>
        <v>0.57099999999999995</v>
      </c>
      <c r="Q218" s="152">
        <f t="shared" si="158"/>
        <v>0.57099999999999995</v>
      </c>
      <c r="R218" s="152">
        <f t="shared" si="158"/>
        <v>0.183</v>
      </c>
      <c r="S218" s="152">
        <f t="shared" si="158"/>
        <v>0.35399999999999998</v>
      </c>
      <c r="T218" s="146">
        <f t="shared" si="111"/>
        <v>0</v>
      </c>
      <c r="U218" s="146">
        <f t="shared" si="112"/>
        <v>0.01</v>
      </c>
      <c r="V218" s="146">
        <f t="shared" si="113"/>
        <v>3.5999999999999997E-2</v>
      </c>
      <c r="W218" s="146">
        <f t="shared" si="114"/>
        <v>8.5999999999999993E-2</v>
      </c>
      <c r="X218" s="146">
        <f t="shared" si="115"/>
        <v>9.7000000000000003E-2</v>
      </c>
      <c r="Y218" s="148">
        <f t="shared" si="116"/>
        <v>2.641</v>
      </c>
      <c r="Z218" s="148">
        <f t="shared" si="117"/>
        <v>5.0999999999999997E-2</v>
      </c>
      <c r="AA218" s="148">
        <f t="shared" si="118"/>
        <v>5.0999999999999997E-2</v>
      </c>
      <c r="AB218" s="146">
        <f t="shared" si="119"/>
        <v>1.6E-2</v>
      </c>
      <c r="AC218" s="146">
        <f t="shared" si="120"/>
        <v>3.1E-2</v>
      </c>
      <c r="AD218">
        <v>4.0000000000000001E-3</v>
      </c>
      <c r="AE218">
        <f t="shared" si="121"/>
        <v>1.2999999999999999E-2</v>
      </c>
      <c r="AF218">
        <v>1.7899999999999999E-2</v>
      </c>
    </row>
    <row r="219" spans="1:32" ht="15" thickBot="1" x14ac:dyDescent="0.35">
      <c r="A219" s="308"/>
      <c r="B219" s="309"/>
      <c r="C219" s="49" t="s">
        <v>114</v>
      </c>
      <c r="D219" s="7" t="s">
        <v>39</v>
      </c>
      <c r="E219" s="106">
        <v>0</v>
      </c>
      <c r="F219" s="108">
        <v>80000</v>
      </c>
      <c r="G219" s="108">
        <v>100000</v>
      </c>
      <c r="H219" s="108">
        <v>120000</v>
      </c>
      <c r="I219" s="108">
        <v>100000120000</v>
      </c>
      <c r="J219" s="50">
        <f t="shared" si="158"/>
        <v>0</v>
      </c>
      <c r="K219" s="152">
        <f t="shared" si="158"/>
        <v>1.0999999999999999E-2</v>
      </c>
      <c r="L219" s="152">
        <f t="shared" si="158"/>
        <v>0.114</v>
      </c>
      <c r="M219" s="152">
        <f t="shared" si="158"/>
        <v>0.41099999999999998</v>
      </c>
      <c r="N219" s="152">
        <f t="shared" si="158"/>
        <v>0.97</v>
      </c>
      <c r="O219" s="152">
        <f t="shared" si="158"/>
        <v>59.56</v>
      </c>
      <c r="P219" s="152">
        <f t="shared" si="158"/>
        <v>1.141</v>
      </c>
      <c r="Q219" s="152">
        <f t="shared" si="158"/>
        <v>1.141</v>
      </c>
      <c r="R219" s="152">
        <f t="shared" si="158"/>
        <v>1.0999999999999999E-2</v>
      </c>
      <c r="S219" s="152">
        <f t="shared" si="158"/>
        <v>1.0999999999999999E-2</v>
      </c>
      <c r="T219" s="146">
        <f t="shared" si="111"/>
        <v>0</v>
      </c>
      <c r="U219" s="146">
        <f t="shared" si="112"/>
        <v>1E-3</v>
      </c>
      <c r="V219" s="146">
        <f t="shared" si="113"/>
        <v>0.01</v>
      </c>
      <c r="W219" s="146">
        <f t="shared" si="114"/>
        <v>3.5999999999999997E-2</v>
      </c>
      <c r="X219" s="146">
        <f t="shared" si="115"/>
        <v>8.5999999999999993E-2</v>
      </c>
      <c r="Y219" s="148">
        <f t="shared" si="116"/>
        <v>5.282</v>
      </c>
      <c r="Z219" s="148">
        <f t="shared" si="117"/>
        <v>0.10100000000000001</v>
      </c>
      <c r="AA219" s="148">
        <f t="shared" si="118"/>
        <v>0.10100000000000001</v>
      </c>
      <c r="AB219" s="146">
        <f t="shared" si="119"/>
        <v>1E-3</v>
      </c>
      <c r="AC219" s="146">
        <f t="shared" si="120"/>
        <v>1E-3</v>
      </c>
      <c r="AD219">
        <v>4.0000000000000001E-3</v>
      </c>
      <c r="AE219">
        <f t="shared" si="121"/>
        <v>1.2999999999999999E-2</v>
      </c>
      <c r="AF219">
        <v>1.7899999999999999E-2</v>
      </c>
    </row>
    <row r="220" spans="1:32" ht="29.4" thickBot="1" x14ac:dyDescent="0.35">
      <c r="A220" s="308"/>
      <c r="B220" s="309"/>
      <c r="C220" s="49" t="s">
        <v>115</v>
      </c>
      <c r="D220" s="7" t="s">
        <v>40</v>
      </c>
      <c r="E220" s="106">
        <v>0</v>
      </c>
      <c r="F220" s="108">
        <v>20000</v>
      </c>
      <c r="G220" s="108">
        <v>22000</v>
      </c>
      <c r="H220" s="108">
        <v>25000</v>
      </c>
      <c r="I220" s="108">
        <v>10000025000</v>
      </c>
      <c r="J220" s="50">
        <f t="shared" si="158"/>
        <v>0</v>
      </c>
      <c r="K220" s="152">
        <f t="shared" si="158"/>
        <v>1.0999999999999999E-2</v>
      </c>
      <c r="L220" s="152">
        <f t="shared" si="158"/>
        <v>0.114</v>
      </c>
      <c r="M220" s="152">
        <f t="shared" si="158"/>
        <v>0.41099999999999998</v>
      </c>
      <c r="N220" s="152">
        <f t="shared" si="158"/>
        <v>0.97</v>
      </c>
      <c r="O220" s="152">
        <f t="shared" si="158"/>
        <v>29.78</v>
      </c>
      <c r="P220" s="152">
        <f t="shared" si="158"/>
        <v>0.57099999999999995</v>
      </c>
      <c r="Q220" s="152">
        <f t="shared" si="158"/>
        <v>0.57099999999999995</v>
      </c>
      <c r="R220" s="152">
        <f t="shared" si="158"/>
        <v>1.0999999999999999E-2</v>
      </c>
      <c r="S220" s="152">
        <f t="shared" si="158"/>
        <v>1.0999999999999999E-2</v>
      </c>
      <c r="T220" s="146">
        <f t="shared" si="111"/>
        <v>0</v>
      </c>
      <c r="U220" s="146">
        <f t="shared" si="112"/>
        <v>1E-3</v>
      </c>
      <c r="V220" s="146">
        <f t="shared" si="113"/>
        <v>0.01</v>
      </c>
      <c r="W220" s="146">
        <f t="shared" si="114"/>
        <v>3.5999999999999997E-2</v>
      </c>
      <c r="X220" s="146">
        <f t="shared" si="115"/>
        <v>8.5999999999999993E-2</v>
      </c>
      <c r="Y220" s="148">
        <f t="shared" si="116"/>
        <v>2.641</v>
      </c>
      <c r="Z220" s="148">
        <f t="shared" si="117"/>
        <v>5.0999999999999997E-2</v>
      </c>
      <c r="AA220" s="148">
        <f t="shared" si="118"/>
        <v>5.0999999999999997E-2</v>
      </c>
      <c r="AB220" s="146">
        <f t="shared" si="119"/>
        <v>1E-3</v>
      </c>
      <c r="AC220" s="146">
        <f t="shared" si="120"/>
        <v>1E-3</v>
      </c>
      <c r="AD220">
        <v>4.0000000000000001E-3</v>
      </c>
      <c r="AE220">
        <f t="shared" si="121"/>
        <v>1.2999999999999999E-2</v>
      </c>
      <c r="AF220">
        <v>1.7899999999999999E-2</v>
      </c>
    </row>
    <row r="221" spans="1:32" ht="15" thickBot="1" x14ac:dyDescent="0.35">
      <c r="A221" s="308"/>
      <c r="B221" s="309"/>
      <c r="C221" s="54" t="s">
        <v>116</v>
      </c>
      <c r="D221" s="8" t="s">
        <v>41</v>
      </c>
      <c r="E221" s="106">
        <v>0</v>
      </c>
      <c r="F221" s="108">
        <v>100</v>
      </c>
      <c r="G221" s="108">
        <v>5000</v>
      </c>
      <c r="H221" s="108">
        <v>10000</v>
      </c>
      <c r="I221" s="108">
        <v>10000010000</v>
      </c>
      <c r="J221" s="50">
        <f t="shared" si="158"/>
        <v>0</v>
      </c>
      <c r="K221" s="152">
        <f t="shared" si="158"/>
        <v>1.0999999999999999E-2</v>
      </c>
      <c r="L221" s="152">
        <f t="shared" si="158"/>
        <v>0.114</v>
      </c>
      <c r="M221" s="152">
        <f t="shared" si="158"/>
        <v>0.41099999999999998</v>
      </c>
      <c r="N221" s="152">
        <f t="shared" si="158"/>
        <v>0.97</v>
      </c>
      <c r="O221" s="152">
        <f t="shared" si="158"/>
        <v>29.78</v>
      </c>
      <c r="P221" s="152">
        <f t="shared" si="158"/>
        <v>0.57099999999999995</v>
      </c>
      <c r="Q221" s="152">
        <f t="shared" si="158"/>
        <v>0.57099999999999995</v>
      </c>
      <c r="R221" s="152">
        <f t="shared" si="158"/>
        <v>1.0999999999999999E-2</v>
      </c>
      <c r="S221" s="152">
        <f t="shared" si="158"/>
        <v>1.0999999999999999E-2</v>
      </c>
      <c r="T221" s="146">
        <f t="shared" si="111"/>
        <v>0</v>
      </c>
      <c r="U221" s="146">
        <f t="shared" si="112"/>
        <v>1E-3</v>
      </c>
      <c r="V221" s="146">
        <f t="shared" si="113"/>
        <v>0.01</v>
      </c>
      <c r="W221" s="146">
        <f t="shared" si="114"/>
        <v>3.5999999999999997E-2</v>
      </c>
      <c r="X221" s="146">
        <f t="shared" si="115"/>
        <v>8.5999999999999993E-2</v>
      </c>
      <c r="Y221" s="148">
        <f t="shared" si="116"/>
        <v>2.641</v>
      </c>
      <c r="Z221" s="148">
        <f t="shared" si="117"/>
        <v>5.0999999999999997E-2</v>
      </c>
      <c r="AA221" s="148">
        <f t="shared" si="118"/>
        <v>5.0999999999999997E-2</v>
      </c>
      <c r="AB221" s="146">
        <f t="shared" si="119"/>
        <v>1E-3</v>
      </c>
      <c r="AC221" s="146">
        <f t="shared" si="120"/>
        <v>1E-3</v>
      </c>
      <c r="AD221">
        <v>4.0000000000000001E-3</v>
      </c>
      <c r="AE221">
        <f t="shared" si="121"/>
        <v>1.2999999999999999E-2</v>
      </c>
      <c r="AF221">
        <v>1.7899999999999999E-2</v>
      </c>
    </row>
    <row r="222" spans="1:32" ht="29.4" thickBot="1" x14ac:dyDescent="0.35">
      <c r="A222" s="308"/>
      <c r="B222" s="309"/>
      <c r="C222" s="54" t="s">
        <v>117</v>
      </c>
      <c r="D222" s="8" t="s">
        <v>42</v>
      </c>
      <c r="E222" s="106">
        <v>0</v>
      </c>
      <c r="F222" s="108">
        <v>100</v>
      </c>
      <c r="G222" s="108">
        <v>5000</v>
      </c>
      <c r="H222" s="108">
        <v>10000</v>
      </c>
      <c r="I222" s="108">
        <v>10000010000</v>
      </c>
      <c r="J222" s="50">
        <f t="shared" si="158"/>
        <v>0</v>
      </c>
      <c r="K222" s="152">
        <f t="shared" si="158"/>
        <v>1.0999999999999999E-2</v>
      </c>
      <c r="L222" s="152">
        <f t="shared" si="158"/>
        <v>0.114</v>
      </c>
      <c r="M222" s="152">
        <f t="shared" si="158"/>
        <v>0.41099999999999998</v>
      </c>
      <c r="N222" s="152">
        <f t="shared" si="158"/>
        <v>0.97</v>
      </c>
      <c r="O222" s="152">
        <f t="shared" si="158"/>
        <v>29.78</v>
      </c>
      <c r="P222" s="152">
        <f t="shared" si="158"/>
        <v>0.57099999999999995</v>
      </c>
      <c r="Q222" s="152">
        <f t="shared" si="158"/>
        <v>0.57099999999999995</v>
      </c>
      <c r="R222" s="152">
        <f t="shared" si="158"/>
        <v>1.0999999999999999E-2</v>
      </c>
      <c r="S222" s="152">
        <f t="shared" si="158"/>
        <v>1.0999999999999999E-2</v>
      </c>
      <c r="T222" s="146">
        <f t="shared" si="111"/>
        <v>0</v>
      </c>
      <c r="U222" s="146">
        <f t="shared" si="112"/>
        <v>1E-3</v>
      </c>
      <c r="V222" s="146">
        <f t="shared" si="113"/>
        <v>0.01</v>
      </c>
      <c r="W222" s="146">
        <f t="shared" si="114"/>
        <v>3.5999999999999997E-2</v>
      </c>
      <c r="X222" s="146">
        <f t="shared" si="115"/>
        <v>8.5999999999999993E-2</v>
      </c>
      <c r="Y222" s="148">
        <f t="shared" si="116"/>
        <v>2.641</v>
      </c>
      <c r="Z222" s="148">
        <f t="shared" si="117"/>
        <v>5.0999999999999997E-2</v>
      </c>
      <c r="AA222" s="148">
        <f t="shared" si="118"/>
        <v>5.0999999999999997E-2</v>
      </c>
      <c r="AB222" s="146">
        <f t="shared" si="119"/>
        <v>1E-3</v>
      </c>
      <c r="AC222" s="146">
        <f t="shared" si="120"/>
        <v>1E-3</v>
      </c>
      <c r="AD222">
        <v>4.0000000000000001E-3</v>
      </c>
      <c r="AE222">
        <f t="shared" si="121"/>
        <v>1.2999999999999999E-2</v>
      </c>
      <c r="AF222">
        <v>1.7899999999999999E-2</v>
      </c>
    </row>
    <row r="223" spans="1:32" ht="29.4" thickBot="1" x14ac:dyDescent="0.35">
      <c r="A223" s="308"/>
      <c r="B223" s="309"/>
      <c r="C223" s="54" t="s">
        <v>118</v>
      </c>
      <c r="D223" s="8" t="s">
        <v>43</v>
      </c>
      <c r="E223" s="106">
        <v>0</v>
      </c>
      <c r="F223" s="108">
        <v>100</v>
      </c>
      <c r="G223" s="108">
        <v>5000</v>
      </c>
      <c r="H223" s="108">
        <v>10000</v>
      </c>
      <c r="I223" s="108">
        <v>10000010000</v>
      </c>
      <c r="J223" s="50">
        <f t="shared" si="158"/>
        <v>0</v>
      </c>
      <c r="K223" s="152">
        <f t="shared" si="158"/>
        <v>1.0999999999999999E-2</v>
      </c>
      <c r="L223" s="152">
        <f t="shared" si="158"/>
        <v>0.114</v>
      </c>
      <c r="M223" s="152">
        <f t="shared" si="158"/>
        <v>0.41099999999999998</v>
      </c>
      <c r="N223" s="152">
        <f t="shared" si="158"/>
        <v>0.97</v>
      </c>
      <c r="O223" s="152">
        <f t="shared" si="158"/>
        <v>29.78</v>
      </c>
      <c r="P223" s="152">
        <f t="shared" si="158"/>
        <v>0.57099999999999995</v>
      </c>
      <c r="Q223" s="152">
        <f t="shared" si="158"/>
        <v>0.57099999999999995</v>
      </c>
      <c r="R223" s="152">
        <f t="shared" si="158"/>
        <v>1.0999999999999999E-2</v>
      </c>
      <c r="S223" s="152">
        <f t="shared" si="158"/>
        <v>1.0999999999999999E-2</v>
      </c>
      <c r="T223" s="146">
        <f t="shared" si="111"/>
        <v>0</v>
      </c>
      <c r="U223" s="146">
        <f t="shared" si="112"/>
        <v>1E-3</v>
      </c>
      <c r="V223" s="146">
        <f t="shared" si="113"/>
        <v>0.01</v>
      </c>
      <c r="W223" s="146">
        <f t="shared" si="114"/>
        <v>3.5999999999999997E-2</v>
      </c>
      <c r="X223" s="146">
        <f t="shared" si="115"/>
        <v>8.5999999999999993E-2</v>
      </c>
      <c r="Y223" s="148">
        <f t="shared" si="116"/>
        <v>2.641</v>
      </c>
      <c r="Z223" s="148">
        <f t="shared" si="117"/>
        <v>5.0999999999999997E-2</v>
      </c>
      <c r="AA223" s="148">
        <f t="shared" si="118"/>
        <v>5.0999999999999997E-2</v>
      </c>
      <c r="AB223" s="146">
        <f t="shared" si="119"/>
        <v>1E-3</v>
      </c>
      <c r="AC223" s="146">
        <f t="shared" si="120"/>
        <v>1E-3</v>
      </c>
      <c r="AD223">
        <v>4.0000000000000001E-3</v>
      </c>
      <c r="AE223">
        <f t="shared" si="121"/>
        <v>1.2999999999999999E-2</v>
      </c>
      <c r="AF223">
        <v>1.7899999999999999E-2</v>
      </c>
    </row>
    <row r="224" spans="1:32" ht="19.95" customHeight="1" thickBot="1" x14ac:dyDescent="0.35">
      <c r="A224" s="308"/>
      <c r="B224" s="309"/>
      <c r="C224" s="55" t="s">
        <v>119</v>
      </c>
      <c r="D224" s="8" t="s">
        <v>44</v>
      </c>
      <c r="E224" s="105">
        <v>0</v>
      </c>
      <c r="F224" s="108">
        <v>200</v>
      </c>
      <c r="G224" s="108">
        <v>2000</v>
      </c>
      <c r="H224" s="108">
        <v>1000002000</v>
      </c>
      <c r="I224" s="108">
        <v>1000002000</v>
      </c>
      <c r="J224" s="50">
        <f t="shared" si="158"/>
        <v>0</v>
      </c>
      <c r="K224" s="152">
        <f t="shared" si="158"/>
        <v>0.114</v>
      </c>
      <c r="L224" s="152">
        <f t="shared" si="158"/>
        <v>0.41099999999999998</v>
      </c>
      <c r="M224" s="152">
        <f t="shared" si="158"/>
        <v>0.97</v>
      </c>
      <c r="N224" s="152">
        <f t="shared" si="158"/>
        <v>0</v>
      </c>
      <c r="O224" s="152">
        <f t="shared" si="158"/>
        <v>1665.86</v>
      </c>
      <c r="P224" s="152">
        <f t="shared" si="158"/>
        <v>0</v>
      </c>
      <c r="Q224" s="152">
        <f t="shared" si="158"/>
        <v>0</v>
      </c>
      <c r="R224" s="152">
        <f t="shared" si="158"/>
        <v>1.0999999999999999E-2</v>
      </c>
      <c r="S224" s="152">
        <f t="shared" si="158"/>
        <v>1.0999999999999999E-2</v>
      </c>
      <c r="T224" s="146">
        <f t="shared" si="111"/>
        <v>0</v>
      </c>
      <c r="U224" s="146">
        <f t="shared" si="112"/>
        <v>0.01</v>
      </c>
      <c r="V224" s="146">
        <f t="shared" si="113"/>
        <v>3.5999999999999997E-2</v>
      </c>
      <c r="W224" s="146">
        <f t="shared" si="114"/>
        <v>8.5999999999999993E-2</v>
      </c>
      <c r="X224" s="146">
        <f t="shared" si="115"/>
        <v>0</v>
      </c>
      <c r="Y224" s="148">
        <f t="shared" si="116"/>
        <v>147.73400000000001</v>
      </c>
      <c r="Z224" s="148">
        <f t="shared" si="117"/>
        <v>0</v>
      </c>
      <c r="AA224" s="148">
        <f t="shared" si="118"/>
        <v>0</v>
      </c>
      <c r="AB224" s="146">
        <f t="shared" si="119"/>
        <v>1E-3</v>
      </c>
      <c r="AC224" s="146">
        <f t="shared" si="120"/>
        <v>1E-3</v>
      </c>
      <c r="AD224">
        <v>4.0000000000000001E-3</v>
      </c>
      <c r="AE224">
        <f t="shared" si="121"/>
        <v>1.2999999999999999E-2</v>
      </c>
      <c r="AF224">
        <v>1.7899999999999999E-2</v>
      </c>
    </row>
    <row r="225" spans="1:32" ht="15" thickBot="1" x14ac:dyDescent="0.35">
      <c r="A225" s="310" t="s">
        <v>120</v>
      </c>
      <c r="B225" s="311" t="s">
        <v>120</v>
      </c>
      <c r="C225" s="25" t="s">
        <v>121</v>
      </c>
      <c r="D225" s="9" t="s">
        <v>45</v>
      </c>
      <c r="E225" s="105">
        <v>0</v>
      </c>
      <c r="F225" s="108">
        <v>200</v>
      </c>
      <c r="G225" s="108">
        <v>400</v>
      </c>
      <c r="H225" s="108">
        <v>800</v>
      </c>
      <c r="I225" s="108">
        <v>100000800</v>
      </c>
      <c r="J225" s="59">
        <f>J90*1.141</f>
        <v>0</v>
      </c>
      <c r="K225" s="153">
        <f t="shared" ref="K225:S226" si="159">K90*1.141</f>
        <v>0.97</v>
      </c>
      <c r="L225" s="153">
        <f t="shared" si="159"/>
        <v>1.095</v>
      </c>
      <c r="M225" s="153">
        <f t="shared" si="159"/>
        <v>1.62</v>
      </c>
      <c r="N225" s="153">
        <f t="shared" si="159"/>
        <v>1.8260000000000001</v>
      </c>
      <c r="O225" s="153">
        <f t="shared" si="159"/>
        <v>95.616</v>
      </c>
      <c r="P225" s="153">
        <f t="shared" si="159"/>
        <v>1.141</v>
      </c>
      <c r="Q225" s="153">
        <f t="shared" si="159"/>
        <v>1.141</v>
      </c>
      <c r="R225" s="153">
        <f t="shared" si="159"/>
        <v>0.377</v>
      </c>
      <c r="S225" s="153">
        <f t="shared" si="159"/>
        <v>0.70699999999999996</v>
      </c>
      <c r="T225" s="146">
        <f t="shared" si="111"/>
        <v>0</v>
      </c>
      <c r="U225" s="146">
        <f t="shared" si="112"/>
        <v>8.5999999999999993E-2</v>
      </c>
      <c r="V225" s="146">
        <f t="shared" si="113"/>
        <v>9.7000000000000003E-2</v>
      </c>
      <c r="W225" s="146">
        <f t="shared" si="114"/>
        <v>0.14399999999999999</v>
      </c>
      <c r="X225" s="146">
        <f t="shared" si="115"/>
        <v>0.16200000000000001</v>
      </c>
      <c r="Y225" s="148">
        <f t="shared" si="116"/>
        <v>8.48</v>
      </c>
      <c r="Z225" s="148">
        <f t="shared" si="117"/>
        <v>0.10100000000000001</v>
      </c>
      <c r="AA225" s="148">
        <f t="shared" si="118"/>
        <v>0.10100000000000001</v>
      </c>
      <c r="AB225" s="146">
        <f t="shared" si="119"/>
        <v>3.3000000000000002E-2</v>
      </c>
      <c r="AC225" s="146">
        <f t="shared" si="120"/>
        <v>6.3E-2</v>
      </c>
      <c r="AD225">
        <v>4.0000000000000001E-3</v>
      </c>
      <c r="AE225">
        <f t="shared" si="121"/>
        <v>1.2999999999999999E-2</v>
      </c>
      <c r="AF225">
        <v>1.7899999999999999E-2</v>
      </c>
    </row>
    <row r="226" spans="1:32" ht="19.95" customHeight="1" thickBot="1" x14ac:dyDescent="0.35">
      <c r="A226" s="310"/>
      <c r="B226" s="312"/>
      <c r="C226" s="63" t="s">
        <v>122</v>
      </c>
      <c r="D226" s="10" t="s">
        <v>46</v>
      </c>
      <c r="E226" s="111">
        <v>0</v>
      </c>
      <c r="F226" s="112">
        <v>200</v>
      </c>
      <c r="G226" s="112">
        <v>400</v>
      </c>
      <c r="H226" s="112">
        <v>800</v>
      </c>
      <c r="I226" s="112">
        <v>100000800</v>
      </c>
      <c r="J226" s="59">
        <f>J91*1.141</f>
        <v>0</v>
      </c>
      <c r="K226" s="153">
        <f t="shared" si="159"/>
        <v>1.095</v>
      </c>
      <c r="L226" s="153">
        <f t="shared" si="159"/>
        <v>1.62</v>
      </c>
      <c r="M226" s="153">
        <f t="shared" si="159"/>
        <v>1.8260000000000001</v>
      </c>
      <c r="N226" s="153">
        <f t="shared" si="159"/>
        <v>1.94</v>
      </c>
      <c r="O226" s="155">
        <f t="shared" si="159"/>
        <v>3331.72</v>
      </c>
      <c r="P226" s="153">
        <f t="shared" si="159"/>
        <v>0</v>
      </c>
      <c r="Q226" s="153">
        <f t="shared" si="159"/>
        <v>0</v>
      </c>
      <c r="R226" s="153">
        <f t="shared" si="159"/>
        <v>0.377</v>
      </c>
      <c r="S226" s="153">
        <f t="shared" si="159"/>
        <v>0.70699999999999996</v>
      </c>
      <c r="T226" s="146">
        <f t="shared" si="111"/>
        <v>0</v>
      </c>
      <c r="U226" s="146">
        <f t="shared" si="112"/>
        <v>9.7000000000000003E-2</v>
      </c>
      <c r="V226" s="146">
        <f t="shared" si="113"/>
        <v>0.14399999999999999</v>
      </c>
      <c r="W226" s="146">
        <f t="shared" si="114"/>
        <v>0.16200000000000001</v>
      </c>
      <c r="X226" s="146">
        <f t="shared" si="115"/>
        <v>0.17199999999999999</v>
      </c>
      <c r="Y226" s="148">
        <f t="shared" si="116"/>
        <v>295.46800000000002</v>
      </c>
      <c r="Z226" s="148">
        <f t="shared" si="117"/>
        <v>0</v>
      </c>
      <c r="AA226" s="148">
        <f t="shared" si="118"/>
        <v>0</v>
      </c>
      <c r="AB226" s="146">
        <f t="shared" si="119"/>
        <v>3.3000000000000002E-2</v>
      </c>
      <c r="AC226" s="146">
        <f t="shared" si="120"/>
        <v>6.3E-2</v>
      </c>
      <c r="AD226">
        <v>4.0000000000000001E-3</v>
      </c>
      <c r="AE226">
        <f t="shared" si="121"/>
        <v>1.2999999999999999E-2</v>
      </c>
      <c r="AF226">
        <v>1.7899999999999999E-2</v>
      </c>
    </row>
    <row r="227" spans="1:32" ht="19.2" customHeight="1" thickBot="1" x14ac:dyDescent="0.35">
      <c r="A227" s="85"/>
      <c r="B227" s="82"/>
      <c r="C227" s="86"/>
      <c r="D227" s="87">
        <v>2023</v>
      </c>
      <c r="E227" s="104"/>
      <c r="F227" s="104"/>
      <c r="G227" s="104"/>
      <c r="H227" s="104"/>
      <c r="I227" s="104"/>
      <c r="J227" s="82"/>
      <c r="K227" s="82"/>
      <c r="L227" s="82"/>
      <c r="M227" s="82"/>
      <c r="N227" s="82"/>
      <c r="O227" s="82"/>
      <c r="P227" s="82"/>
      <c r="Q227" s="82"/>
      <c r="R227" s="88"/>
      <c r="S227" s="88"/>
      <c r="T227" s="83" t="s">
        <v>47</v>
      </c>
      <c r="U227" s="83"/>
      <c r="V227" s="83">
        <v>0.11268400000000001</v>
      </c>
      <c r="W227" s="83"/>
      <c r="X227" s="83"/>
      <c r="Y227" s="83"/>
      <c r="Z227" s="83"/>
      <c r="AA227" s="83"/>
      <c r="AB227" s="83"/>
      <c r="AC227" s="83"/>
      <c r="AD227" s="82"/>
      <c r="AE227" s="82"/>
      <c r="AF227" s="82"/>
    </row>
    <row r="228" spans="1:32" ht="15" thickBot="1" x14ac:dyDescent="0.35">
      <c r="A228" s="313" t="s">
        <v>66</v>
      </c>
      <c r="B228" s="314" t="s">
        <v>67</v>
      </c>
      <c r="C228" s="21" t="s">
        <v>68</v>
      </c>
      <c r="D228" s="1" t="s">
        <v>4</v>
      </c>
      <c r="E228" s="105">
        <v>55</v>
      </c>
      <c r="F228" s="105">
        <v>77</v>
      </c>
      <c r="G228" s="105">
        <v>99</v>
      </c>
      <c r="H228" s="105">
        <v>121</v>
      </c>
      <c r="I228" s="105">
        <v>100000121</v>
      </c>
      <c r="J228" s="145">
        <f>J48*1.155</f>
        <v>0.41599999999999998</v>
      </c>
      <c r="K228" s="145">
        <f t="shared" ref="K228:S228" si="160">K48*1.155</f>
        <v>0.83199999999999996</v>
      </c>
      <c r="L228" s="145">
        <f t="shared" si="160"/>
        <v>1.109</v>
      </c>
      <c r="M228" s="145">
        <f t="shared" si="160"/>
        <v>1.64</v>
      </c>
      <c r="N228" s="145">
        <f t="shared" si="160"/>
        <v>1.8480000000000001</v>
      </c>
      <c r="O228" s="145">
        <f t="shared" si="160"/>
        <v>30.146000000000001</v>
      </c>
      <c r="P228" s="145">
        <f t="shared" si="160"/>
        <v>0.57799999999999996</v>
      </c>
      <c r="Q228" s="145">
        <f t="shared" si="160"/>
        <v>0.57799999999999996</v>
      </c>
      <c r="R228" s="145">
        <f t="shared" si="160"/>
        <v>0.38100000000000001</v>
      </c>
      <c r="S228" s="145">
        <f t="shared" si="160"/>
        <v>0.71599999999999997</v>
      </c>
      <c r="T228" s="268">
        <f>+J228*$V$227</f>
        <v>4.7E-2</v>
      </c>
      <c r="U228" s="268">
        <f>+K228*$V$227</f>
        <v>9.4E-2</v>
      </c>
      <c r="V228" s="268">
        <f>+L228*$V$227</f>
        <v>0.125</v>
      </c>
      <c r="W228" s="268">
        <f>+M228*$V$227</f>
        <v>0.185</v>
      </c>
      <c r="X228" s="268">
        <f t="shared" ref="X228:AC243" si="161">+N228*$V$227</f>
        <v>0.20799999999999999</v>
      </c>
      <c r="Y228" s="268">
        <f>+O228*$V$227</f>
        <v>3.3969999999999998</v>
      </c>
      <c r="Z228" s="268">
        <f t="shared" si="161"/>
        <v>6.5000000000000002E-2</v>
      </c>
      <c r="AA228" s="268">
        <f t="shared" si="161"/>
        <v>6.5000000000000002E-2</v>
      </c>
      <c r="AB228" s="268">
        <f t="shared" si="161"/>
        <v>4.2999999999999997E-2</v>
      </c>
      <c r="AC228" s="268">
        <f t="shared" si="161"/>
        <v>8.1000000000000003E-2</v>
      </c>
      <c r="AD228">
        <v>4.0000000000000001E-3</v>
      </c>
      <c r="AE228">
        <f>0.009 + 0.004</f>
        <v>1.2999999999999999E-2</v>
      </c>
      <c r="AF228">
        <v>1.7899999999999999E-2</v>
      </c>
    </row>
    <row r="229" spans="1:32" ht="15" thickBot="1" x14ac:dyDescent="0.35">
      <c r="A229" s="313"/>
      <c r="B229" s="314"/>
      <c r="C229" s="21" t="s">
        <v>69</v>
      </c>
      <c r="D229" s="1" t="s">
        <v>5</v>
      </c>
      <c r="E229" s="105">
        <v>90</v>
      </c>
      <c r="F229" s="105">
        <v>126</v>
      </c>
      <c r="G229" s="105">
        <v>162</v>
      </c>
      <c r="H229" s="105">
        <v>198</v>
      </c>
      <c r="I229" s="105">
        <v>100000198</v>
      </c>
      <c r="J229" s="145">
        <f t="shared" ref="J229:S244" si="162">J49*1.155</f>
        <v>0.41599999999999998</v>
      </c>
      <c r="K229" s="145">
        <f t="shared" si="162"/>
        <v>0.83199999999999996</v>
      </c>
      <c r="L229" s="145">
        <f t="shared" si="162"/>
        <v>1.109</v>
      </c>
      <c r="M229" s="145">
        <f t="shared" si="162"/>
        <v>1.64</v>
      </c>
      <c r="N229" s="145">
        <f t="shared" si="162"/>
        <v>1.8480000000000001</v>
      </c>
      <c r="O229" s="145">
        <f t="shared" si="162"/>
        <v>30.146000000000001</v>
      </c>
      <c r="P229" s="145">
        <f t="shared" si="162"/>
        <v>0.57799999999999996</v>
      </c>
      <c r="Q229" s="145">
        <f t="shared" si="162"/>
        <v>0.57799999999999996</v>
      </c>
      <c r="R229" s="145">
        <f t="shared" si="162"/>
        <v>0.38100000000000001</v>
      </c>
      <c r="S229" s="145">
        <f t="shared" si="162"/>
        <v>0.71599999999999997</v>
      </c>
      <c r="T229" s="268">
        <f t="shared" ref="T229:AC263" si="163">+J229*$V$227</f>
        <v>4.7E-2</v>
      </c>
      <c r="U229" s="268">
        <f t="shared" si="163"/>
        <v>9.4E-2</v>
      </c>
      <c r="V229" s="268">
        <f t="shared" si="163"/>
        <v>0.125</v>
      </c>
      <c r="W229" s="268">
        <f t="shared" si="163"/>
        <v>0.185</v>
      </c>
      <c r="X229" s="268">
        <f t="shared" si="161"/>
        <v>0.20799999999999999</v>
      </c>
      <c r="Y229" s="268">
        <f t="shared" si="161"/>
        <v>3.3969999999999998</v>
      </c>
      <c r="Z229" s="268">
        <f t="shared" si="161"/>
        <v>6.5000000000000002E-2</v>
      </c>
      <c r="AA229" s="268">
        <f t="shared" si="161"/>
        <v>6.5000000000000002E-2</v>
      </c>
      <c r="AB229" s="268">
        <f t="shared" si="161"/>
        <v>4.2999999999999997E-2</v>
      </c>
      <c r="AC229" s="268">
        <f t="shared" si="161"/>
        <v>8.1000000000000003E-2</v>
      </c>
      <c r="AD229">
        <v>4.0000000000000001E-3</v>
      </c>
      <c r="AE229">
        <f t="shared" ref="AE229:AE271" si="164">0.009 + 0.004</f>
        <v>1.2999999999999999E-2</v>
      </c>
      <c r="AF229">
        <v>1.7899999999999999E-2</v>
      </c>
    </row>
    <row r="230" spans="1:32" ht="15" thickBot="1" x14ac:dyDescent="0.35">
      <c r="A230" s="313"/>
      <c r="B230" s="314"/>
      <c r="C230" s="21" t="s">
        <v>70</v>
      </c>
      <c r="D230" s="1" t="s">
        <v>6</v>
      </c>
      <c r="E230" s="105">
        <v>124</v>
      </c>
      <c r="F230" s="105">
        <v>174</v>
      </c>
      <c r="G230" s="105">
        <v>224</v>
      </c>
      <c r="H230" s="105">
        <v>274</v>
      </c>
      <c r="I230" s="105">
        <v>100000274</v>
      </c>
      <c r="J230" s="145">
        <f t="shared" si="162"/>
        <v>0.41599999999999998</v>
      </c>
      <c r="K230" s="145">
        <f t="shared" si="162"/>
        <v>0.83199999999999996</v>
      </c>
      <c r="L230" s="145">
        <f t="shared" si="162"/>
        <v>1.109</v>
      </c>
      <c r="M230" s="145">
        <f t="shared" si="162"/>
        <v>1.64</v>
      </c>
      <c r="N230" s="145">
        <f t="shared" si="162"/>
        <v>1.8480000000000001</v>
      </c>
      <c r="O230" s="145">
        <f t="shared" si="162"/>
        <v>30.146000000000001</v>
      </c>
      <c r="P230" s="145">
        <f t="shared" si="162"/>
        <v>0.57799999999999996</v>
      </c>
      <c r="Q230" s="145">
        <f t="shared" si="162"/>
        <v>0.57799999999999996</v>
      </c>
      <c r="R230" s="145">
        <f t="shared" si="162"/>
        <v>0.38100000000000001</v>
      </c>
      <c r="S230" s="145">
        <f t="shared" si="162"/>
        <v>0.71599999999999997</v>
      </c>
      <c r="T230" s="268">
        <f t="shared" si="163"/>
        <v>4.7E-2</v>
      </c>
      <c r="U230" s="268">
        <f t="shared" si="163"/>
        <v>9.4E-2</v>
      </c>
      <c r="V230" s="268">
        <f t="shared" si="163"/>
        <v>0.125</v>
      </c>
      <c r="W230" s="268">
        <f t="shared" si="163"/>
        <v>0.185</v>
      </c>
      <c r="X230" s="268">
        <f t="shared" si="161"/>
        <v>0.20799999999999999</v>
      </c>
      <c r="Y230" s="268">
        <f t="shared" si="161"/>
        <v>3.3969999999999998</v>
      </c>
      <c r="Z230" s="268">
        <f t="shared" si="161"/>
        <v>6.5000000000000002E-2</v>
      </c>
      <c r="AA230" s="268">
        <f t="shared" si="161"/>
        <v>6.5000000000000002E-2</v>
      </c>
      <c r="AB230" s="268">
        <f t="shared" si="161"/>
        <v>4.2999999999999997E-2</v>
      </c>
      <c r="AC230" s="268">
        <f t="shared" si="161"/>
        <v>8.1000000000000003E-2</v>
      </c>
      <c r="AD230">
        <v>4.0000000000000001E-3</v>
      </c>
      <c r="AE230">
        <f t="shared" si="164"/>
        <v>1.2999999999999999E-2</v>
      </c>
      <c r="AF230">
        <v>1.7899999999999999E-2</v>
      </c>
    </row>
    <row r="231" spans="1:32" ht="15" thickBot="1" x14ac:dyDescent="0.35">
      <c r="A231" s="313"/>
      <c r="B231" s="314"/>
      <c r="C231" s="21" t="s">
        <v>71</v>
      </c>
      <c r="D231" s="1" t="s">
        <v>7</v>
      </c>
      <c r="E231" s="105">
        <v>160</v>
      </c>
      <c r="F231" s="105">
        <v>224</v>
      </c>
      <c r="G231" s="105">
        <v>288</v>
      </c>
      <c r="H231" s="105">
        <v>352</v>
      </c>
      <c r="I231" s="105">
        <v>100000352</v>
      </c>
      <c r="J231" s="145">
        <f t="shared" si="162"/>
        <v>0.41599999999999998</v>
      </c>
      <c r="K231" s="145">
        <f t="shared" si="162"/>
        <v>0.83199999999999996</v>
      </c>
      <c r="L231" s="145">
        <f t="shared" si="162"/>
        <v>1.109</v>
      </c>
      <c r="M231" s="145">
        <f t="shared" si="162"/>
        <v>1.64</v>
      </c>
      <c r="N231" s="145">
        <f t="shared" si="162"/>
        <v>1.8480000000000001</v>
      </c>
      <c r="O231" s="145">
        <f t="shared" si="162"/>
        <v>30.146000000000001</v>
      </c>
      <c r="P231" s="145">
        <f t="shared" si="162"/>
        <v>0.57799999999999996</v>
      </c>
      <c r="Q231" s="145">
        <f t="shared" si="162"/>
        <v>0.57799999999999996</v>
      </c>
      <c r="R231" s="145">
        <f t="shared" si="162"/>
        <v>0.38100000000000001</v>
      </c>
      <c r="S231" s="145">
        <f t="shared" si="162"/>
        <v>0.71599999999999997</v>
      </c>
      <c r="T231" s="268">
        <f t="shared" si="163"/>
        <v>4.7E-2</v>
      </c>
      <c r="U231" s="268">
        <f t="shared" si="163"/>
        <v>9.4E-2</v>
      </c>
      <c r="V231" s="268">
        <f t="shared" si="163"/>
        <v>0.125</v>
      </c>
      <c r="W231" s="268">
        <f t="shared" si="163"/>
        <v>0.185</v>
      </c>
      <c r="X231" s="268">
        <f t="shared" si="161"/>
        <v>0.20799999999999999</v>
      </c>
      <c r="Y231" s="268">
        <f t="shared" si="161"/>
        <v>3.3969999999999998</v>
      </c>
      <c r="Z231" s="268">
        <f t="shared" si="161"/>
        <v>6.5000000000000002E-2</v>
      </c>
      <c r="AA231" s="268">
        <f t="shared" si="161"/>
        <v>6.5000000000000002E-2</v>
      </c>
      <c r="AB231" s="268">
        <f t="shared" si="161"/>
        <v>4.2999999999999997E-2</v>
      </c>
      <c r="AC231" s="268">
        <f t="shared" si="161"/>
        <v>8.1000000000000003E-2</v>
      </c>
      <c r="AD231">
        <v>4.0000000000000001E-3</v>
      </c>
      <c r="AE231">
        <f t="shared" si="164"/>
        <v>1.2999999999999999E-2</v>
      </c>
      <c r="AF231">
        <v>1.7899999999999999E-2</v>
      </c>
    </row>
    <row r="232" spans="1:32" ht="15" thickBot="1" x14ac:dyDescent="0.35">
      <c r="A232" s="313"/>
      <c r="B232" s="314"/>
      <c r="C232" s="21" t="s">
        <v>72</v>
      </c>
      <c r="D232" s="1" t="s">
        <v>8</v>
      </c>
      <c r="E232" s="105">
        <v>195</v>
      </c>
      <c r="F232" s="105">
        <v>273</v>
      </c>
      <c r="G232" s="105">
        <v>351</v>
      </c>
      <c r="H232" s="105">
        <v>429</v>
      </c>
      <c r="I232" s="105">
        <v>100000429</v>
      </c>
      <c r="J232" s="145">
        <f t="shared" si="162"/>
        <v>0.41599999999999998</v>
      </c>
      <c r="K232" s="145">
        <f t="shared" si="162"/>
        <v>0.83199999999999996</v>
      </c>
      <c r="L232" s="145">
        <f t="shared" si="162"/>
        <v>1.109</v>
      </c>
      <c r="M232" s="145">
        <f t="shared" si="162"/>
        <v>1.64</v>
      </c>
      <c r="N232" s="145">
        <f t="shared" si="162"/>
        <v>1.8480000000000001</v>
      </c>
      <c r="O232" s="145">
        <f t="shared" si="162"/>
        <v>30.146000000000001</v>
      </c>
      <c r="P232" s="145">
        <f t="shared" si="162"/>
        <v>0.57799999999999996</v>
      </c>
      <c r="Q232" s="145">
        <f t="shared" si="162"/>
        <v>0.57799999999999996</v>
      </c>
      <c r="R232" s="145">
        <f t="shared" si="162"/>
        <v>0.38100000000000001</v>
      </c>
      <c r="S232" s="145">
        <f t="shared" si="162"/>
        <v>0.71599999999999997</v>
      </c>
      <c r="T232" s="268">
        <f t="shared" si="163"/>
        <v>4.7E-2</v>
      </c>
      <c r="U232" s="268">
        <f t="shared" si="163"/>
        <v>9.4E-2</v>
      </c>
      <c r="V232" s="268">
        <f t="shared" si="163"/>
        <v>0.125</v>
      </c>
      <c r="W232" s="268">
        <f t="shared" si="163"/>
        <v>0.185</v>
      </c>
      <c r="X232" s="268">
        <f t="shared" si="161"/>
        <v>0.20799999999999999</v>
      </c>
      <c r="Y232" s="268">
        <f t="shared" si="161"/>
        <v>3.3969999999999998</v>
      </c>
      <c r="Z232" s="268">
        <f t="shared" si="161"/>
        <v>6.5000000000000002E-2</v>
      </c>
      <c r="AA232" s="268">
        <f t="shared" si="161"/>
        <v>6.5000000000000002E-2</v>
      </c>
      <c r="AB232" s="268">
        <f t="shared" si="161"/>
        <v>4.2999999999999997E-2</v>
      </c>
      <c r="AC232" s="268">
        <f t="shared" si="161"/>
        <v>8.1000000000000003E-2</v>
      </c>
      <c r="AD232">
        <v>4.0000000000000001E-3</v>
      </c>
      <c r="AE232">
        <f t="shared" si="164"/>
        <v>1.2999999999999999E-2</v>
      </c>
      <c r="AF232">
        <v>1.7899999999999999E-2</v>
      </c>
    </row>
    <row r="233" spans="1:32" ht="15" thickBot="1" x14ac:dyDescent="0.35">
      <c r="A233" s="313"/>
      <c r="B233" s="314"/>
      <c r="C233" s="21" t="s">
        <v>73</v>
      </c>
      <c r="D233" s="1" t="s">
        <v>9</v>
      </c>
      <c r="E233" s="105">
        <v>230</v>
      </c>
      <c r="F233" s="105">
        <v>322</v>
      </c>
      <c r="G233" s="105">
        <v>414</v>
      </c>
      <c r="H233" s="105">
        <v>506</v>
      </c>
      <c r="I233" s="105">
        <v>100000506</v>
      </c>
      <c r="J233" s="145">
        <f t="shared" si="162"/>
        <v>0.41599999999999998</v>
      </c>
      <c r="K233" s="145">
        <f t="shared" si="162"/>
        <v>0.83199999999999996</v>
      </c>
      <c r="L233" s="145">
        <f t="shared" si="162"/>
        <v>1.109</v>
      </c>
      <c r="M233" s="145">
        <f t="shared" si="162"/>
        <v>1.64</v>
      </c>
      <c r="N233" s="145">
        <f t="shared" si="162"/>
        <v>1.8480000000000001</v>
      </c>
      <c r="O233" s="145">
        <f t="shared" si="162"/>
        <v>30.146000000000001</v>
      </c>
      <c r="P233" s="145">
        <f t="shared" si="162"/>
        <v>0.57799999999999996</v>
      </c>
      <c r="Q233" s="145">
        <f t="shared" si="162"/>
        <v>0.57799999999999996</v>
      </c>
      <c r="R233" s="145">
        <f t="shared" si="162"/>
        <v>0.38100000000000001</v>
      </c>
      <c r="S233" s="145">
        <f t="shared" si="162"/>
        <v>0.71599999999999997</v>
      </c>
      <c r="T233" s="268">
        <f t="shared" si="163"/>
        <v>4.7E-2</v>
      </c>
      <c r="U233" s="268">
        <f t="shared" si="163"/>
        <v>9.4E-2</v>
      </c>
      <c r="V233" s="268">
        <f t="shared" si="163"/>
        <v>0.125</v>
      </c>
      <c r="W233" s="268">
        <f t="shared" si="163"/>
        <v>0.185</v>
      </c>
      <c r="X233" s="268">
        <f t="shared" si="161"/>
        <v>0.20799999999999999</v>
      </c>
      <c r="Y233" s="268">
        <f t="shared" si="161"/>
        <v>3.3969999999999998</v>
      </c>
      <c r="Z233" s="268">
        <f t="shared" si="161"/>
        <v>6.5000000000000002E-2</v>
      </c>
      <c r="AA233" s="268">
        <f t="shared" si="161"/>
        <v>6.5000000000000002E-2</v>
      </c>
      <c r="AB233" s="268">
        <f t="shared" si="161"/>
        <v>4.2999999999999997E-2</v>
      </c>
      <c r="AC233" s="268">
        <f t="shared" si="161"/>
        <v>8.1000000000000003E-2</v>
      </c>
      <c r="AD233">
        <v>4.0000000000000001E-3</v>
      </c>
      <c r="AE233">
        <f t="shared" si="164"/>
        <v>1.2999999999999999E-2</v>
      </c>
      <c r="AF233">
        <v>1.7899999999999999E-2</v>
      </c>
    </row>
    <row r="234" spans="1:32" ht="15" thickBot="1" x14ac:dyDescent="0.35">
      <c r="A234" s="313"/>
      <c r="B234" s="314"/>
      <c r="C234" s="21" t="s">
        <v>74</v>
      </c>
      <c r="D234" s="1" t="s">
        <v>10</v>
      </c>
      <c r="E234" s="105">
        <v>24</v>
      </c>
      <c r="F234" s="105">
        <v>55</v>
      </c>
      <c r="G234" s="105">
        <v>77</v>
      </c>
      <c r="H234" s="105">
        <v>99</v>
      </c>
      <c r="I234" s="105">
        <v>10000099</v>
      </c>
      <c r="J234" s="145">
        <f t="shared" si="162"/>
        <v>0.41599999999999998</v>
      </c>
      <c r="K234" s="145">
        <f t="shared" si="162"/>
        <v>0.83199999999999996</v>
      </c>
      <c r="L234" s="145">
        <f t="shared" si="162"/>
        <v>1.109</v>
      </c>
      <c r="M234" s="145">
        <f t="shared" si="162"/>
        <v>1.64</v>
      </c>
      <c r="N234" s="145">
        <f t="shared" si="162"/>
        <v>1.8480000000000001</v>
      </c>
      <c r="O234" s="145">
        <f t="shared" si="162"/>
        <v>96.789000000000001</v>
      </c>
      <c r="P234" s="145">
        <f t="shared" si="162"/>
        <v>1.155</v>
      </c>
      <c r="Q234" s="145">
        <f t="shared" si="162"/>
        <v>1.155</v>
      </c>
      <c r="R234" s="145">
        <f t="shared" si="162"/>
        <v>0.38100000000000001</v>
      </c>
      <c r="S234" s="145">
        <f t="shared" si="162"/>
        <v>0.71599999999999997</v>
      </c>
      <c r="T234" s="268">
        <f t="shared" si="163"/>
        <v>4.7E-2</v>
      </c>
      <c r="U234" s="268">
        <f t="shared" si="163"/>
        <v>9.4E-2</v>
      </c>
      <c r="V234" s="268">
        <f t="shared" si="163"/>
        <v>0.125</v>
      </c>
      <c r="W234" s="268">
        <f t="shared" si="163"/>
        <v>0.185</v>
      </c>
      <c r="X234" s="268">
        <f t="shared" si="161"/>
        <v>0.20799999999999999</v>
      </c>
      <c r="Y234" s="268">
        <f t="shared" si="161"/>
        <v>10.907</v>
      </c>
      <c r="Z234" s="268">
        <f t="shared" si="161"/>
        <v>0.13</v>
      </c>
      <c r="AA234" s="268">
        <f t="shared" si="161"/>
        <v>0.13</v>
      </c>
      <c r="AB234" s="268">
        <f t="shared" si="161"/>
        <v>4.2999999999999997E-2</v>
      </c>
      <c r="AC234" s="268">
        <f t="shared" si="161"/>
        <v>8.1000000000000003E-2</v>
      </c>
      <c r="AD234">
        <v>4.0000000000000001E-3</v>
      </c>
      <c r="AE234">
        <f t="shared" si="164"/>
        <v>1.2999999999999999E-2</v>
      </c>
      <c r="AF234">
        <v>1.7899999999999999E-2</v>
      </c>
    </row>
    <row r="235" spans="1:32" ht="29.4" thickBot="1" x14ac:dyDescent="0.35">
      <c r="A235" s="313"/>
      <c r="B235" s="314"/>
      <c r="C235" s="21" t="s">
        <v>75</v>
      </c>
      <c r="D235" s="1" t="s">
        <v>11</v>
      </c>
      <c r="E235" s="105">
        <v>124</v>
      </c>
      <c r="F235" s="105">
        <v>174</v>
      </c>
      <c r="G235" s="105">
        <v>224</v>
      </c>
      <c r="H235" s="105">
        <v>274</v>
      </c>
      <c r="I235" s="105">
        <v>100000274</v>
      </c>
      <c r="J235" s="145">
        <f t="shared" si="162"/>
        <v>0.41599999999999998</v>
      </c>
      <c r="K235" s="145">
        <f t="shared" si="162"/>
        <v>0.83199999999999996</v>
      </c>
      <c r="L235" s="145">
        <f t="shared" si="162"/>
        <v>1.109</v>
      </c>
      <c r="M235" s="145">
        <f t="shared" si="162"/>
        <v>1.64</v>
      </c>
      <c r="N235" s="145">
        <f t="shared" si="162"/>
        <v>1.8480000000000001</v>
      </c>
      <c r="O235" s="145">
        <f t="shared" si="162"/>
        <v>30.146000000000001</v>
      </c>
      <c r="P235" s="145">
        <f t="shared" si="162"/>
        <v>0.57799999999999996</v>
      </c>
      <c r="Q235" s="145">
        <f t="shared" si="162"/>
        <v>0.57799999999999996</v>
      </c>
      <c r="R235" s="145">
        <f t="shared" si="162"/>
        <v>0.38100000000000001</v>
      </c>
      <c r="S235" s="145">
        <f t="shared" si="162"/>
        <v>0.71599999999999997</v>
      </c>
      <c r="T235" s="268">
        <f t="shared" si="163"/>
        <v>4.7E-2</v>
      </c>
      <c r="U235" s="268">
        <f t="shared" si="163"/>
        <v>9.4E-2</v>
      </c>
      <c r="V235" s="268">
        <f t="shared" si="163"/>
        <v>0.125</v>
      </c>
      <c r="W235" s="268">
        <f t="shared" si="163"/>
        <v>0.185</v>
      </c>
      <c r="X235" s="268">
        <f t="shared" si="161"/>
        <v>0.20799999999999999</v>
      </c>
      <c r="Y235" s="268">
        <f t="shared" si="161"/>
        <v>3.3969999999999998</v>
      </c>
      <c r="Z235" s="268">
        <f t="shared" si="161"/>
        <v>6.5000000000000002E-2</v>
      </c>
      <c r="AA235" s="268">
        <f t="shared" si="161"/>
        <v>6.5000000000000002E-2</v>
      </c>
      <c r="AB235" s="268">
        <f t="shared" si="161"/>
        <v>4.2999999999999997E-2</v>
      </c>
      <c r="AC235" s="268">
        <f t="shared" si="161"/>
        <v>8.1000000000000003E-2</v>
      </c>
      <c r="AD235">
        <v>4.0000000000000001E-3</v>
      </c>
      <c r="AE235">
        <f t="shared" si="164"/>
        <v>1.2999999999999999E-2</v>
      </c>
      <c r="AF235">
        <v>1.7899999999999999E-2</v>
      </c>
    </row>
    <row r="236" spans="1:32" ht="24.6" customHeight="1" thickBot="1" x14ac:dyDescent="0.35">
      <c r="A236" s="310" t="s">
        <v>76</v>
      </c>
      <c r="B236" s="315" t="s">
        <v>77</v>
      </c>
      <c r="C236" s="25" t="s">
        <v>78</v>
      </c>
      <c r="D236" s="2" t="s">
        <v>214</v>
      </c>
      <c r="E236" s="105">
        <v>0</v>
      </c>
      <c r="F236" s="105">
        <v>100</v>
      </c>
      <c r="G236" s="105">
        <v>200</v>
      </c>
      <c r="H236" s="105">
        <v>300</v>
      </c>
      <c r="I236" s="105">
        <v>100000300</v>
      </c>
      <c r="J236" s="26">
        <f t="shared" si="162"/>
        <v>0</v>
      </c>
      <c r="K236" s="26">
        <f t="shared" si="162"/>
        <v>0.98</v>
      </c>
      <c r="L236" s="26">
        <f t="shared" si="162"/>
        <v>1.1100000000000001</v>
      </c>
      <c r="M236" s="26">
        <f t="shared" si="162"/>
        <v>1.64</v>
      </c>
      <c r="N236" s="26">
        <f t="shared" si="162"/>
        <v>1.85</v>
      </c>
      <c r="O236" s="26">
        <f t="shared" si="162"/>
        <v>48.39</v>
      </c>
      <c r="P236" s="26">
        <f t="shared" si="162"/>
        <v>0.57999999999999996</v>
      </c>
      <c r="Q236" s="26">
        <f t="shared" si="162"/>
        <v>0.57999999999999996</v>
      </c>
      <c r="R236" s="26">
        <f t="shared" si="162"/>
        <v>0.38</v>
      </c>
      <c r="S236" s="26">
        <f t="shared" si="162"/>
        <v>0.72</v>
      </c>
      <c r="T236" s="268">
        <f>+J236*$V$227</f>
        <v>0</v>
      </c>
      <c r="U236" s="268">
        <f t="shared" si="163"/>
        <v>0.11</v>
      </c>
      <c r="V236" s="268">
        <f t="shared" si="163"/>
        <v>0.125</v>
      </c>
      <c r="W236" s="268">
        <f t="shared" si="163"/>
        <v>0.185</v>
      </c>
      <c r="X236" s="268">
        <f t="shared" si="161"/>
        <v>0.20799999999999999</v>
      </c>
      <c r="Y236" s="268">
        <f t="shared" si="161"/>
        <v>5.4530000000000003</v>
      </c>
      <c r="Z236" s="268">
        <f t="shared" si="161"/>
        <v>6.5000000000000002E-2</v>
      </c>
      <c r="AA236" s="268">
        <f t="shared" si="161"/>
        <v>6.5000000000000002E-2</v>
      </c>
      <c r="AB236" s="268">
        <f t="shared" si="161"/>
        <v>4.2999999999999997E-2</v>
      </c>
      <c r="AC236" s="268">
        <f t="shared" si="161"/>
        <v>8.1000000000000003E-2</v>
      </c>
      <c r="AD236">
        <v>4.0000000000000001E-3</v>
      </c>
      <c r="AE236">
        <f t="shared" si="164"/>
        <v>1.2999999999999999E-2</v>
      </c>
      <c r="AF236">
        <v>1.7899999999999999E-2</v>
      </c>
    </row>
    <row r="237" spans="1:32" ht="24.6" customHeight="1" thickBot="1" x14ac:dyDescent="0.35">
      <c r="A237" s="310"/>
      <c r="B237" s="315"/>
      <c r="C237" s="25" t="s">
        <v>79</v>
      </c>
      <c r="D237" s="2" t="s">
        <v>13</v>
      </c>
      <c r="E237" s="106">
        <v>0</v>
      </c>
      <c r="F237" s="107">
        <v>200</v>
      </c>
      <c r="G237" s="107">
        <v>400</v>
      </c>
      <c r="H237" s="107">
        <v>600</v>
      </c>
      <c r="I237" s="107">
        <v>100000600</v>
      </c>
      <c r="J237" s="26">
        <f t="shared" si="162"/>
        <v>0</v>
      </c>
      <c r="K237" s="26">
        <f t="shared" si="162"/>
        <v>0.98</v>
      </c>
      <c r="L237" s="26">
        <f t="shared" si="162"/>
        <v>1.1100000000000001</v>
      </c>
      <c r="M237" s="26">
        <f t="shared" si="162"/>
        <v>1.64</v>
      </c>
      <c r="N237" s="26">
        <f t="shared" si="162"/>
        <v>1.85</v>
      </c>
      <c r="O237" s="26">
        <f t="shared" si="162"/>
        <v>48.39</v>
      </c>
      <c r="P237" s="26">
        <f t="shared" si="162"/>
        <v>0.57999999999999996</v>
      </c>
      <c r="Q237" s="26">
        <f t="shared" si="162"/>
        <v>0.57999999999999996</v>
      </c>
      <c r="R237" s="26">
        <f t="shared" si="162"/>
        <v>0.38</v>
      </c>
      <c r="S237" s="26">
        <f t="shared" si="162"/>
        <v>0.72</v>
      </c>
      <c r="T237" s="268">
        <f t="shared" si="163"/>
        <v>0</v>
      </c>
      <c r="U237" s="268">
        <f t="shared" si="163"/>
        <v>0.11</v>
      </c>
      <c r="V237" s="268">
        <f t="shared" si="163"/>
        <v>0.125</v>
      </c>
      <c r="W237" s="268">
        <f t="shared" si="163"/>
        <v>0.185</v>
      </c>
      <c r="X237" s="268">
        <f t="shared" si="161"/>
        <v>0.20799999999999999</v>
      </c>
      <c r="Y237" s="268">
        <f t="shared" si="161"/>
        <v>5.4530000000000003</v>
      </c>
      <c r="Z237" s="268">
        <f t="shared" si="161"/>
        <v>6.5000000000000002E-2</v>
      </c>
      <c r="AA237" s="268">
        <f t="shared" si="161"/>
        <v>6.5000000000000002E-2</v>
      </c>
      <c r="AB237" s="268">
        <f t="shared" si="161"/>
        <v>4.2999999999999997E-2</v>
      </c>
      <c r="AC237" s="268">
        <f t="shared" si="161"/>
        <v>8.1000000000000003E-2</v>
      </c>
      <c r="AD237">
        <v>4.0000000000000001E-3</v>
      </c>
      <c r="AE237">
        <f t="shared" si="164"/>
        <v>1.2999999999999999E-2</v>
      </c>
      <c r="AF237">
        <v>1.7899999999999999E-2</v>
      </c>
    </row>
    <row r="238" spans="1:32" ht="24.6" customHeight="1" thickBot="1" x14ac:dyDescent="0.35">
      <c r="A238" s="310"/>
      <c r="B238" s="315"/>
      <c r="C238" s="25" t="s">
        <v>80</v>
      </c>
      <c r="D238" s="2" t="s">
        <v>14</v>
      </c>
      <c r="E238" s="106">
        <v>0</v>
      </c>
      <c r="F238" s="107">
        <v>1000</v>
      </c>
      <c r="G238" s="107">
        <v>20000</v>
      </c>
      <c r="H238" s="107">
        <v>50000</v>
      </c>
      <c r="I238" s="107">
        <v>10000050000</v>
      </c>
      <c r="J238" s="26">
        <f t="shared" si="162"/>
        <v>0</v>
      </c>
      <c r="K238" s="26">
        <f t="shared" si="162"/>
        <v>1.64</v>
      </c>
      <c r="L238" s="26">
        <f t="shared" si="162"/>
        <v>1.85</v>
      </c>
      <c r="M238" s="26">
        <f t="shared" si="162"/>
        <v>1.96</v>
      </c>
      <c r="N238" s="26">
        <f t="shared" si="162"/>
        <v>2.08</v>
      </c>
      <c r="O238" s="26">
        <f t="shared" si="162"/>
        <v>96.79</v>
      </c>
      <c r="P238" s="26">
        <f t="shared" si="162"/>
        <v>1.1599999999999999</v>
      </c>
      <c r="Q238" s="26">
        <f t="shared" si="162"/>
        <v>1.1599999999999999</v>
      </c>
      <c r="R238" s="26">
        <f t="shared" si="162"/>
        <v>0.38</v>
      </c>
      <c r="S238" s="26">
        <f t="shared" si="162"/>
        <v>0.72</v>
      </c>
      <c r="T238" s="268">
        <f t="shared" si="163"/>
        <v>0</v>
      </c>
      <c r="U238" s="268">
        <f t="shared" si="163"/>
        <v>0.185</v>
      </c>
      <c r="V238" s="268">
        <f t="shared" si="163"/>
        <v>0.20799999999999999</v>
      </c>
      <c r="W238" s="268">
        <f t="shared" si="163"/>
        <v>0.221</v>
      </c>
      <c r="X238" s="268">
        <f t="shared" si="161"/>
        <v>0.23400000000000001</v>
      </c>
      <c r="Y238" s="268">
        <f t="shared" si="161"/>
        <v>10.907</v>
      </c>
      <c r="Z238" s="268">
        <f t="shared" si="161"/>
        <v>0.13100000000000001</v>
      </c>
      <c r="AA238" s="268">
        <f t="shared" si="161"/>
        <v>0.13100000000000001</v>
      </c>
      <c r="AB238" s="268">
        <f t="shared" si="161"/>
        <v>4.2999999999999997E-2</v>
      </c>
      <c r="AC238" s="268">
        <f t="shared" si="161"/>
        <v>8.1000000000000003E-2</v>
      </c>
      <c r="AD238">
        <v>4.0000000000000001E-3</v>
      </c>
      <c r="AE238">
        <f t="shared" si="164"/>
        <v>1.2999999999999999E-2</v>
      </c>
      <c r="AF238">
        <v>1.7899999999999999E-2</v>
      </c>
    </row>
    <row r="239" spans="1:32" ht="21.6" customHeight="1" thickBot="1" x14ac:dyDescent="0.35">
      <c r="A239" s="316" t="s">
        <v>81</v>
      </c>
      <c r="B239" s="317" t="s">
        <v>82</v>
      </c>
      <c r="C239" s="31" t="s">
        <v>83</v>
      </c>
      <c r="D239" s="3" t="s">
        <v>12</v>
      </c>
      <c r="E239" s="106">
        <v>0</v>
      </c>
      <c r="F239" s="108">
        <v>200</v>
      </c>
      <c r="G239" s="108">
        <v>250</v>
      </c>
      <c r="H239" s="108">
        <v>300</v>
      </c>
      <c r="I239" s="108">
        <v>100000300</v>
      </c>
      <c r="J239" s="32">
        <f t="shared" si="162"/>
        <v>0</v>
      </c>
      <c r="K239" s="149">
        <f t="shared" si="162"/>
        <v>0.98199999999999998</v>
      </c>
      <c r="L239" s="149">
        <f t="shared" si="162"/>
        <v>1.109</v>
      </c>
      <c r="M239" s="149">
        <f t="shared" si="162"/>
        <v>1.64</v>
      </c>
      <c r="N239" s="149">
        <f t="shared" si="162"/>
        <v>1.8480000000000001</v>
      </c>
      <c r="O239" s="149">
        <f t="shared" si="162"/>
        <v>48.395000000000003</v>
      </c>
      <c r="P239" s="149">
        <f t="shared" si="162"/>
        <v>0.57799999999999996</v>
      </c>
      <c r="Q239" s="149">
        <f t="shared" si="162"/>
        <v>0.57799999999999996</v>
      </c>
      <c r="R239" s="149">
        <f t="shared" si="162"/>
        <v>0.38100000000000001</v>
      </c>
      <c r="S239" s="149">
        <f t="shared" si="162"/>
        <v>0.71599999999999997</v>
      </c>
      <c r="T239" s="268">
        <f t="shared" si="163"/>
        <v>0</v>
      </c>
      <c r="U239" s="268">
        <f t="shared" si="163"/>
        <v>0.111</v>
      </c>
      <c r="V239" s="268">
        <f t="shared" si="163"/>
        <v>0.125</v>
      </c>
      <c r="W239" s="268">
        <f t="shared" si="163"/>
        <v>0.185</v>
      </c>
      <c r="X239" s="268">
        <f t="shared" si="161"/>
        <v>0.20799999999999999</v>
      </c>
      <c r="Y239" s="268">
        <f t="shared" si="161"/>
        <v>5.4530000000000003</v>
      </c>
      <c r="Z239" s="268">
        <f t="shared" si="161"/>
        <v>6.5000000000000002E-2</v>
      </c>
      <c r="AA239" s="268">
        <f t="shared" si="161"/>
        <v>6.5000000000000002E-2</v>
      </c>
      <c r="AB239" s="268">
        <f t="shared" si="161"/>
        <v>4.2999999999999997E-2</v>
      </c>
      <c r="AC239" s="268">
        <f t="shared" si="161"/>
        <v>8.1000000000000003E-2</v>
      </c>
      <c r="AD239">
        <v>4.0000000000000001E-3</v>
      </c>
      <c r="AE239">
        <f t="shared" si="164"/>
        <v>1.2999999999999999E-2</v>
      </c>
      <c r="AF239">
        <v>1.7899999999999999E-2</v>
      </c>
    </row>
    <row r="240" spans="1:32" ht="29.4" thickBot="1" x14ac:dyDescent="0.35">
      <c r="A240" s="316"/>
      <c r="B240" s="317"/>
      <c r="C240" s="31" t="s">
        <v>84</v>
      </c>
      <c r="D240" s="3" t="s">
        <v>15</v>
      </c>
      <c r="E240" s="106">
        <v>0</v>
      </c>
      <c r="F240" s="108">
        <v>200</v>
      </c>
      <c r="G240" s="108">
        <v>400</v>
      </c>
      <c r="H240" s="108">
        <v>600</v>
      </c>
      <c r="I240" s="108">
        <v>100000600</v>
      </c>
      <c r="J240" s="149">
        <f t="shared" si="162"/>
        <v>0</v>
      </c>
      <c r="K240" s="149">
        <f t="shared" si="162"/>
        <v>0.98199999999999998</v>
      </c>
      <c r="L240" s="149">
        <f t="shared" si="162"/>
        <v>1.109</v>
      </c>
      <c r="M240" s="149">
        <f t="shared" si="162"/>
        <v>1.64</v>
      </c>
      <c r="N240" s="149">
        <f t="shared" si="162"/>
        <v>1.8480000000000001</v>
      </c>
      <c r="O240" s="149">
        <f t="shared" si="162"/>
        <v>48.395000000000003</v>
      </c>
      <c r="P240" s="149">
        <f t="shared" si="162"/>
        <v>0.57799999999999996</v>
      </c>
      <c r="Q240" s="149">
        <f t="shared" si="162"/>
        <v>0.57799999999999996</v>
      </c>
      <c r="R240" s="149">
        <f t="shared" si="162"/>
        <v>0.38100000000000001</v>
      </c>
      <c r="S240" s="149">
        <f t="shared" si="162"/>
        <v>0.71599999999999997</v>
      </c>
      <c r="T240" s="268">
        <f t="shared" si="163"/>
        <v>0</v>
      </c>
      <c r="U240" s="268">
        <f t="shared" si="163"/>
        <v>0.111</v>
      </c>
      <c r="V240" s="268">
        <f t="shared" si="163"/>
        <v>0.125</v>
      </c>
      <c r="W240" s="268">
        <f t="shared" si="163"/>
        <v>0.185</v>
      </c>
      <c r="X240" s="268">
        <f t="shared" si="161"/>
        <v>0.20799999999999999</v>
      </c>
      <c r="Y240" s="268">
        <f t="shared" si="161"/>
        <v>5.4530000000000003</v>
      </c>
      <c r="Z240" s="268">
        <f t="shared" si="161"/>
        <v>6.5000000000000002E-2</v>
      </c>
      <c r="AA240" s="268">
        <f t="shared" si="161"/>
        <v>6.5000000000000002E-2</v>
      </c>
      <c r="AB240" s="268">
        <f t="shared" si="161"/>
        <v>4.2999999999999997E-2</v>
      </c>
      <c r="AC240" s="268">
        <f t="shared" si="161"/>
        <v>8.1000000000000003E-2</v>
      </c>
      <c r="AD240">
        <v>4.0000000000000001E-3</v>
      </c>
      <c r="AE240">
        <f t="shared" si="164"/>
        <v>1.2999999999999999E-2</v>
      </c>
      <c r="AF240">
        <v>1.7899999999999999E-2</v>
      </c>
    </row>
    <row r="241" spans="1:32" ht="26.4" customHeight="1" thickBot="1" x14ac:dyDescent="0.35">
      <c r="A241" s="316"/>
      <c r="B241" s="317"/>
      <c r="C241" s="31" t="s">
        <v>85</v>
      </c>
      <c r="D241" s="3" t="s">
        <v>16</v>
      </c>
      <c r="E241" s="106">
        <v>0</v>
      </c>
      <c r="F241" s="108">
        <v>200</v>
      </c>
      <c r="G241" s="108">
        <v>400</v>
      </c>
      <c r="H241" s="108">
        <v>600</v>
      </c>
      <c r="I241" s="108">
        <v>100000600</v>
      </c>
      <c r="J241" s="149">
        <f t="shared" si="162"/>
        <v>0</v>
      </c>
      <c r="K241" s="149">
        <f t="shared" si="162"/>
        <v>0.98199999999999998</v>
      </c>
      <c r="L241" s="149">
        <f t="shared" si="162"/>
        <v>1.109</v>
      </c>
      <c r="M241" s="149">
        <f t="shared" si="162"/>
        <v>1.64</v>
      </c>
      <c r="N241" s="149">
        <f t="shared" si="162"/>
        <v>1.8480000000000001</v>
      </c>
      <c r="O241" s="149">
        <f t="shared" si="162"/>
        <v>48.395000000000003</v>
      </c>
      <c r="P241" s="149">
        <f t="shared" si="162"/>
        <v>0.57799999999999996</v>
      </c>
      <c r="Q241" s="149">
        <f t="shared" si="162"/>
        <v>0.57799999999999996</v>
      </c>
      <c r="R241" s="149">
        <f t="shared" si="162"/>
        <v>0.38100000000000001</v>
      </c>
      <c r="S241" s="149">
        <f t="shared" si="162"/>
        <v>0.71599999999999997</v>
      </c>
      <c r="T241" s="268">
        <f t="shared" si="163"/>
        <v>0</v>
      </c>
      <c r="U241" s="268">
        <f t="shared" si="163"/>
        <v>0.111</v>
      </c>
      <c r="V241" s="268">
        <f t="shared" si="163"/>
        <v>0.125</v>
      </c>
      <c r="W241" s="268">
        <f t="shared" si="163"/>
        <v>0.185</v>
      </c>
      <c r="X241" s="268">
        <f t="shared" si="161"/>
        <v>0.20799999999999999</v>
      </c>
      <c r="Y241" s="268">
        <f t="shared" si="161"/>
        <v>5.4530000000000003</v>
      </c>
      <c r="Z241" s="268">
        <f t="shared" si="161"/>
        <v>6.5000000000000002E-2</v>
      </c>
      <c r="AA241" s="268">
        <f t="shared" si="161"/>
        <v>6.5000000000000002E-2</v>
      </c>
      <c r="AB241" s="268">
        <f t="shared" si="161"/>
        <v>4.2999999999999997E-2</v>
      </c>
      <c r="AC241" s="268">
        <f t="shared" si="161"/>
        <v>8.1000000000000003E-2</v>
      </c>
      <c r="AD241">
        <v>4.0000000000000001E-3</v>
      </c>
      <c r="AE241">
        <f t="shared" si="164"/>
        <v>1.2999999999999999E-2</v>
      </c>
      <c r="AF241">
        <v>1.7899999999999999E-2</v>
      </c>
    </row>
    <row r="242" spans="1:32" ht="35.4" customHeight="1" thickBot="1" x14ac:dyDescent="0.35">
      <c r="A242" s="316"/>
      <c r="B242" s="317"/>
      <c r="C242" s="31" t="s">
        <v>86</v>
      </c>
      <c r="D242" s="3" t="s">
        <v>17</v>
      </c>
      <c r="E242" s="106">
        <v>0</v>
      </c>
      <c r="F242" s="108">
        <v>400</v>
      </c>
      <c r="G242" s="108">
        <v>600</v>
      </c>
      <c r="H242" s="108">
        <v>800</v>
      </c>
      <c r="I242" s="108">
        <v>100000800</v>
      </c>
      <c r="J242" s="149">
        <f t="shared" si="162"/>
        <v>0</v>
      </c>
      <c r="K242" s="149">
        <f t="shared" si="162"/>
        <v>0.98199999999999998</v>
      </c>
      <c r="L242" s="149">
        <f t="shared" si="162"/>
        <v>1.109</v>
      </c>
      <c r="M242" s="149">
        <f t="shared" si="162"/>
        <v>1.64</v>
      </c>
      <c r="N242" s="149">
        <f t="shared" si="162"/>
        <v>1.8480000000000001</v>
      </c>
      <c r="O242" s="149">
        <f t="shared" si="162"/>
        <v>48.395000000000003</v>
      </c>
      <c r="P242" s="149">
        <f t="shared" si="162"/>
        <v>0.57799999999999996</v>
      </c>
      <c r="Q242" s="149">
        <f t="shared" si="162"/>
        <v>0.57799999999999996</v>
      </c>
      <c r="R242" s="149">
        <f t="shared" si="162"/>
        <v>0.38100000000000001</v>
      </c>
      <c r="S242" s="149">
        <f t="shared" si="162"/>
        <v>0.71599999999999997</v>
      </c>
      <c r="T242" s="268">
        <f t="shared" si="163"/>
        <v>0</v>
      </c>
      <c r="U242" s="268">
        <f t="shared" si="163"/>
        <v>0.111</v>
      </c>
      <c r="V242" s="268">
        <f t="shared" si="163"/>
        <v>0.125</v>
      </c>
      <c r="W242" s="268">
        <f t="shared" si="163"/>
        <v>0.185</v>
      </c>
      <c r="X242" s="268">
        <f t="shared" si="161"/>
        <v>0.20799999999999999</v>
      </c>
      <c r="Y242" s="268">
        <f t="shared" si="161"/>
        <v>5.4530000000000003</v>
      </c>
      <c r="Z242" s="268">
        <f t="shared" si="161"/>
        <v>6.5000000000000002E-2</v>
      </c>
      <c r="AA242" s="268">
        <f t="shared" si="161"/>
        <v>6.5000000000000002E-2</v>
      </c>
      <c r="AB242" s="268">
        <f t="shared" si="161"/>
        <v>4.2999999999999997E-2</v>
      </c>
      <c r="AC242" s="268">
        <f t="shared" si="161"/>
        <v>8.1000000000000003E-2</v>
      </c>
      <c r="AD242">
        <v>4.0000000000000001E-3</v>
      </c>
      <c r="AE242">
        <f t="shared" si="164"/>
        <v>1.2999999999999999E-2</v>
      </c>
      <c r="AF242">
        <v>1.7899999999999999E-2</v>
      </c>
    </row>
    <row r="243" spans="1:32" ht="36" customHeight="1" thickBot="1" x14ac:dyDescent="0.35">
      <c r="A243" s="316"/>
      <c r="B243" s="317"/>
      <c r="C243" s="31" t="s">
        <v>87</v>
      </c>
      <c r="D243" s="3" t="s">
        <v>18</v>
      </c>
      <c r="E243" s="106">
        <v>0</v>
      </c>
      <c r="F243" s="108">
        <v>800</v>
      </c>
      <c r="G243" s="108">
        <v>1200</v>
      </c>
      <c r="H243" s="108">
        <v>1600</v>
      </c>
      <c r="I243" s="108">
        <v>1000001600</v>
      </c>
      <c r="J243" s="149">
        <f t="shared" si="162"/>
        <v>0</v>
      </c>
      <c r="K243" s="149">
        <f t="shared" si="162"/>
        <v>0.98199999999999998</v>
      </c>
      <c r="L243" s="149">
        <f t="shared" si="162"/>
        <v>1.109</v>
      </c>
      <c r="M243" s="149">
        <f t="shared" si="162"/>
        <v>1.64</v>
      </c>
      <c r="N243" s="149">
        <f t="shared" si="162"/>
        <v>1.8480000000000001</v>
      </c>
      <c r="O243" s="149">
        <f t="shared" si="162"/>
        <v>96.789000000000001</v>
      </c>
      <c r="P243" s="149">
        <f t="shared" si="162"/>
        <v>1.155</v>
      </c>
      <c r="Q243" s="149">
        <f t="shared" si="162"/>
        <v>1.155</v>
      </c>
      <c r="R243" s="149">
        <f t="shared" si="162"/>
        <v>0.38100000000000001</v>
      </c>
      <c r="S243" s="149">
        <f t="shared" si="162"/>
        <v>0.71599999999999997</v>
      </c>
      <c r="T243" s="268">
        <f t="shared" si="163"/>
        <v>0</v>
      </c>
      <c r="U243" s="268">
        <f t="shared" si="163"/>
        <v>0.111</v>
      </c>
      <c r="V243" s="268">
        <f t="shared" si="163"/>
        <v>0.125</v>
      </c>
      <c r="W243" s="268">
        <f t="shared" si="163"/>
        <v>0.185</v>
      </c>
      <c r="X243" s="268">
        <f t="shared" si="161"/>
        <v>0.20799999999999999</v>
      </c>
      <c r="Y243" s="268">
        <f t="shared" si="161"/>
        <v>10.907</v>
      </c>
      <c r="Z243" s="268">
        <f t="shared" si="161"/>
        <v>0.13</v>
      </c>
      <c r="AA243" s="268">
        <f t="shared" si="161"/>
        <v>0.13</v>
      </c>
      <c r="AB243" s="268">
        <f t="shared" si="161"/>
        <v>4.2999999999999997E-2</v>
      </c>
      <c r="AC243" s="268">
        <f t="shared" si="161"/>
        <v>8.1000000000000003E-2</v>
      </c>
      <c r="AD243">
        <v>4.0000000000000001E-3</v>
      </c>
      <c r="AE243">
        <f t="shared" si="164"/>
        <v>1.2999999999999999E-2</v>
      </c>
      <c r="AF243">
        <v>1.7899999999999999E-2</v>
      </c>
    </row>
    <row r="244" spans="1:32" ht="39" customHeight="1" thickBot="1" x14ac:dyDescent="0.35">
      <c r="A244" s="316"/>
      <c r="B244" s="317"/>
      <c r="C244" s="31" t="s">
        <v>88</v>
      </c>
      <c r="D244" s="3" t="s">
        <v>19</v>
      </c>
      <c r="E244" s="106">
        <v>0</v>
      </c>
      <c r="F244" s="108">
        <v>200</v>
      </c>
      <c r="G244" s="108">
        <v>400</v>
      </c>
      <c r="H244" s="108">
        <v>800</v>
      </c>
      <c r="I244" s="108">
        <v>100000800</v>
      </c>
      <c r="J244" s="149">
        <f t="shared" si="162"/>
        <v>0</v>
      </c>
      <c r="K244" s="149">
        <f t="shared" si="162"/>
        <v>0.98199999999999998</v>
      </c>
      <c r="L244" s="149">
        <f t="shared" si="162"/>
        <v>1.109</v>
      </c>
      <c r="M244" s="149">
        <f t="shared" si="162"/>
        <v>1.64</v>
      </c>
      <c r="N244" s="149">
        <f t="shared" si="162"/>
        <v>1.8480000000000001</v>
      </c>
      <c r="O244" s="149">
        <f t="shared" si="162"/>
        <v>48.395000000000003</v>
      </c>
      <c r="P244" s="149">
        <f t="shared" si="162"/>
        <v>0.57799999999999996</v>
      </c>
      <c r="Q244" s="149">
        <f t="shared" si="162"/>
        <v>0.57799999999999996</v>
      </c>
      <c r="R244" s="149">
        <f t="shared" si="162"/>
        <v>0.38100000000000001</v>
      </c>
      <c r="S244" s="149">
        <f t="shared" si="162"/>
        <v>0.71599999999999997</v>
      </c>
      <c r="T244" s="268">
        <f t="shared" si="163"/>
        <v>0</v>
      </c>
      <c r="U244" s="268">
        <f t="shared" si="163"/>
        <v>0.111</v>
      </c>
      <c r="V244" s="268">
        <f t="shared" si="163"/>
        <v>0.125</v>
      </c>
      <c r="W244" s="268">
        <f t="shared" si="163"/>
        <v>0.185</v>
      </c>
      <c r="X244" s="268">
        <f t="shared" si="163"/>
        <v>0.20799999999999999</v>
      </c>
      <c r="Y244" s="268">
        <f t="shared" si="163"/>
        <v>5.4530000000000003</v>
      </c>
      <c r="Z244" s="268">
        <f t="shared" si="163"/>
        <v>6.5000000000000002E-2</v>
      </c>
      <c r="AA244" s="268">
        <f t="shared" si="163"/>
        <v>6.5000000000000002E-2</v>
      </c>
      <c r="AB244" s="268">
        <f t="shared" si="163"/>
        <v>4.2999999999999997E-2</v>
      </c>
      <c r="AC244" s="268">
        <f t="shared" si="163"/>
        <v>8.1000000000000003E-2</v>
      </c>
      <c r="AD244">
        <v>4.0000000000000001E-3</v>
      </c>
      <c r="AE244">
        <f t="shared" si="164"/>
        <v>1.2999999999999999E-2</v>
      </c>
      <c r="AF244">
        <v>1.7899999999999999E-2</v>
      </c>
    </row>
    <row r="245" spans="1:32" ht="18.600000000000001" customHeight="1" thickBot="1" x14ac:dyDescent="0.35">
      <c r="A245" s="316"/>
      <c r="B245" s="317"/>
      <c r="C245" s="31" t="s">
        <v>89</v>
      </c>
      <c r="D245" s="3" t="s">
        <v>20</v>
      </c>
      <c r="E245" s="106">
        <v>0</v>
      </c>
      <c r="F245" s="108">
        <v>200</v>
      </c>
      <c r="G245" s="108">
        <v>400</v>
      </c>
      <c r="H245" s="108">
        <v>800</v>
      </c>
      <c r="I245" s="108">
        <v>100000800</v>
      </c>
      <c r="J245" s="149">
        <f t="shared" ref="J245:S260" si="165">J65*1.155</f>
        <v>0</v>
      </c>
      <c r="K245" s="149">
        <f t="shared" si="165"/>
        <v>1.109</v>
      </c>
      <c r="L245" s="149">
        <f t="shared" si="165"/>
        <v>1.64</v>
      </c>
      <c r="M245" s="149">
        <f t="shared" si="165"/>
        <v>1.8480000000000001</v>
      </c>
      <c r="N245" s="149">
        <f t="shared" si="165"/>
        <v>1.964</v>
      </c>
      <c r="O245" s="149">
        <f t="shared" si="165"/>
        <v>48.395000000000003</v>
      </c>
      <c r="P245" s="149">
        <f t="shared" si="165"/>
        <v>0.57799999999999996</v>
      </c>
      <c r="Q245" s="149">
        <f t="shared" si="165"/>
        <v>0.57799999999999996</v>
      </c>
      <c r="R245" s="149">
        <f t="shared" si="165"/>
        <v>0.38100000000000001</v>
      </c>
      <c r="S245" s="149">
        <f t="shared" si="165"/>
        <v>0.71599999999999997</v>
      </c>
      <c r="T245" s="268">
        <f t="shared" si="163"/>
        <v>0</v>
      </c>
      <c r="U245" s="268">
        <f t="shared" si="163"/>
        <v>0.125</v>
      </c>
      <c r="V245" s="268">
        <f t="shared" si="163"/>
        <v>0.185</v>
      </c>
      <c r="W245" s="268">
        <f t="shared" si="163"/>
        <v>0.20799999999999999</v>
      </c>
      <c r="X245" s="268">
        <f t="shared" si="163"/>
        <v>0.221</v>
      </c>
      <c r="Y245" s="268">
        <f t="shared" si="163"/>
        <v>5.4530000000000003</v>
      </c>
      <c r="Z245" s="268">
        <f t="shared" si="163"/>
        <v>6.5000000000000002E-2</v>
      </c>
      <c r="AA245" s="268">
        <f t="shared" si="163"/>
        <v>6.5000000000000002E-2</v>
      </c>
      <c r="AB245" s="268">
        <f t="shared" si="163"/>
        <v>4.2999999999999997E-2</v>
      </c>
      <c r="AC245" s="268">
        <f t="shared" si="163"/>
        <v>8.1000000000000003E-2</v>
      </c>
      <c r="AD245">
        <v>4.0000000000000001E-3</v>
      </c>
      <c r="AE245">
        <f t="shared" si="164"/>
        <v>1.2999999999999999E-2</v>
      </c>
      <c r="AF245">
        <v>1.7899999999999999E-2</v>
      </c>
    </row>
    <row r="246" spans="1:32" ht="29.4" thickBot="1" x14ac:dyDescent="0.35">
      <c r="A246" s="316"/>
      <c r="B246" s="317"/>
      <c r="C246" s="31" t="s">
        <v>90</v>
      </c>
      <c r="D246" s="3" t="s">
        <v>21</v>
      </c>
      <c r="E246" s="106">
        <v>0</v>
      </c>
      <c r="F246" s="108">
        <v>200</v>
      </c>
      <c r="G246" s="108">
        <v>400</v>
      </c>
      <c r="H246" s="108">
        <v>800</v>
      </c>
      <c r="I246" s="108">
        <v>100000800</v>
      </c>
      <c r="J246" s="149">
        <f t="shared" si="165"/>
        <v>0</v>
      </c>
      <c r="K246" s="149">
        <f t="shared" si="165"/>
        <v>1.109</v>
      </c>
      <c r="L246" s="149">
        <f t="shared" si="165"/>
        <v>1.64</v>
      </c>
      <c r="M246" s="149">
        <f t="shared" si="165"/>
        <v>1.8480000000000001</v>
      </c>
      <c r="N246" s="149">
        <f t="shared" si="165"/>
        <v>1.964</v>
      </c>
      <c r="O246" s="149">
        <f t="shared" si="165"/>
        <v>96.789000000000001</v>
      </c>
      <c r="P246" s="149">
        <f t="shared" si="165"/>
        <v>1.155</v>
      </c>
      <c r="Q246" s="149">
        <f t="shared" si="165"/>
        <v>1.155</v>
      </c>
      <c r="R246" s="149">
        <f t="shared" si="165"/>
        <v>0.38100000000000001</v>
      </c>
      <c r="S246" s="149">
        <f t="shared" si="165"/>
        <v>0.71599999999999997</v>
      </c>
      <c r="T246" s="268">
        <f t="shared" si="163"/>
        <v>0</v>
      </c>
      <c r="U246" s="268">
        <f t="shared" si="163"/>
        <v>0.125</v>
      </c>
      <c r="V246" s="268">
        <f t="shared" si="163"/>
        <v>0.185</v>
      </c>
      <c r="W246" s="268">
        <f t="shared" si="163"/>
        <v>0.20799999999999999</v>
      </c>
      <c r="X246" s="268">
        <f t="shared" si="163"/>
        <v>0.221</v>
      </c>
      <c r="Y246" s="268">
        <f t="shared" si="163"/>
        <v>10.907</v>
      </c>
      <c r="Z246" s="268">
        <f t="shared" si="163"/>
        <v>0.13</v>
      </c>
      <c r="AA246" s="268">
        <f t="shared" si="163"/>
        <v>0.13</v>
      </c>
      <c r="AB246" s="268">
        <f t="shared" si="163"/>
        <v>4.2999999999999997E-2</v>
      </c>
      <c r="AC246" s="268">
        <f t="shared" si="163"/>
        <v>8.1000000000000003E-2</v>
      </c>
      <c r="AD246">
        <v>4.0000000000000001E-3</v>
      </c>
      <c r="AE246">
        <f t="shared" si="164"/>
        <v>1.2999999999999999E-2</v>
      </c>
      <c r="AF246">
        <v>1.7899999999999999E-2</v>
      </c>
    </row>
    <row r="247" spans="1:32" ht="29.4" thickBot="1" x14ac:dyDescent="0.35">
      <c r="A247" s="316"/>
      <c r="B247" s="317"/>
      <c r="C247" s="31" t="s">
        <v>91</v>
      </c>
      <c r="D247" s="3" t="s">
        <v>22</v>
      </c>
      <c r="E247" s="106">
        <v>0</v>
      </c>
      <c r="F247" s="108">
        <v>200</v>
      </c>
      <c r="G247" s="108">
        <v>300</v>
      </c>
      <c r="H247" s="108">
        <v>400</v>
      </c>
      <c r="I247" s="108">
        <v>100000400</v>
      </c>
      <c r="J247" s="149">
        <f t="shared" si="165"/>
        <v>0</v>
      </c>
      <c r="K247" s="149">
        <f t="shared" si="165"/>
        <v>0.98199999999999998</v>
      </c>
      <c r="L247" s="149">
        <f t="shared" si="165"/>
        <v>1.109</v>
      </c>
      <c r="M247" s="149">
        <f t="shared" si="165"/>
        <v>1.64</v>
      </c>
      <c r="N247" s="149">
        <f t="shared" si="165"/>
        <v>1.8480000000000001</v>
      </c>
      <c r="O247" s="149">
        <f t="shared" si="165"/>
        <v>48.395000000000003</v>
      </c>
      <c r="P247" s="149">
        <f t="shared" si="165"/>
        <v>0.57799999999999996</v>
      </c>
      <c r="Q247" s="149">
        <f t="shared" si="165"/>
        <v>0.57799999999999996</v>
      </c>
      <c r="R247" s="149">
        <f t="shared" si="165"/>
        <v>0.38100000000000001</v>
      </c>
      <c r="S247" s="149">
        <f t="shared" si="165"/>
        <v>0.71599999999999997</v>
      </c>
      <c r="T247" s="268">
        <f t="shared" si="163"/>
        <v>0</v>
      </c>
      <c r="U247" s="268">
        <f t="shared" si="163"/>
        <v>0.111</v>
      </c>
      <c r="V247" s="268">
        <f t="shared" si="163"/>
        <v>0.125</v>
      </c>
      <c r="W247" s="268">
        <f t="shared" si="163"/>
        <v>0.185</v>
      </c>
      <c r="X247" s="268">
        <f t="shared" si="163"/>
        <v>0.20799999999999999</v>
      </c>
      <c r="Y247" s="268">
        <f t="shared" si="163"/>
        <v>5.4530000000000003</v>
      </c>
      <c r="Z247" s="268">
        <f t="shared" si="163"/>
        <v>6.5000000000000002E-2</v>
      </c>
      <c r="AA247" s="268">
        <f t="shared" si="163"/>
        <v>6.5000000000000002E-2</v>
      </c>
      <c r="AB247" s="268">
        <f t="shared" si="163"/>
        <v>4.2999999999999997E-2</v>
      </c>
      <c r="AC247" s="268">
        <f t="shared" si="163"/>
        <v>8.1000000000000003E-2</v>
      </c>
      <c r="AD247">
        <v>4.0000000000000001E-3</v>
      </c>
      <c r="AE247">
        <f t="shared" si="164"/>
        <v>1.2999999999999999E-2</v>
      </c>
      <c r="AF247">
        <v>1.7899999999999999E-2</v>
      </c>
    </row>
    <row r="248" spans="1:32" ht="29.4" thickBot="1" x14ac:dyDescent="0.35">
      <c r="A248" s="316"/>
      <c r="B248" s="317"/>
      <c r="C248" s="31" t="s">
        <v>92</v>
      </c>
      <c r="D248" s="3" t="s">
        <v>23</v>
      </c>
      <c r="E248" s="106">
        <v>0</v>
      </c>
      <c r="F248" s="108">
        <v>500</v>
      </c>
      <c r="G248" s="108">
        <v>750</v>
      </c>
      <c r="H248" s="108">
        <v>1000</v>
      </c>
      <c r="I248" s="108">
        <v>1000001000</v>
      </c>
      <c r="J248" s="149">
        <f t="shared" si="165"/>
        <v>0</v>
      </c>
      <c r="K248" s="149">
        <f t="shared" si="165"/>
        <v>1.109</v>
      </c>
      <c r="L248" s="149">
        <f t="shared" si="165"/>
        <v>1.64</v>
      </c>
      <c r="M248" s="149">
        <f t="shared" si="165"/>
        <v>1.8480000000000001</v>
      </c>
      <c r="N248" s="149">
        <f t="shared" si="165"/>
        <v>1.964</v>
      </c>
      <c r="O248" s="149">
        <f t="shared" si="165"/>
        <v>96.789000000000001</v>
      </c>
      <c r="P248" s="149">
        <f t="shared" si="165"/>
        <v>1.155</v>
      </c>
      <c r="Q248" s="149">
        <f t="shared" si="165"/>
        <v>1.155</v>
      </c>
      <c r="R248" s="149">
        <f t="shared" si="165"/>
        <v>0.38100000000000001</v>
      </c>
      <c r="S248" s="149">
        <f t="shared" si="165"/>
        <v>0.71599999999999997</v>
      </c>
      <c r="T248" s="268">
        <f t="shared" si="163"/>
        <v>0</v>
      </c>
      <c r="U248" s="268">
        <f t="shared" si="163"/>
        <v>0.125</v>
      </c>
      <c r="V248" s="268">
        <f t="shared" si="163"/>
        <v>0.185</v>
      </c>
      <c r="W248" s="268">
        <f t="shared" si="163"/>
        <v>0.20799999999999999</v>
      </c>
      <c r="X248" s="268">
        <f t="shared" si="163"/>
        <v>0.221</v>
      </c>
      <c r="Y248" s="268">
        <f t="shared" si="163"/>
        <v>10.907</v>
      </c>
      <c r="Z248" s="268">
        <f t="shared" si="163"/>
        <v>0.13</v>
      </c>
      <c r="AA248" s="268">
        <f t="shared" si="163"/>
        <v>0.13</v>
      </c>
      <c r="AB248" s="268">
        <f t="shared" si="163"/>
        <v>4.2999999999999997E-2</v>
      </c>
      <c r="AC248" s="268">
        <f t="shared" si="163"/>
        <v>8.1000000000000003E-2</v>
      </c>
      <c r="AD248">
        <v>4.0000000000000001E-3</v>
      </c>
      <c r="AE248">
        <f t="shared" si="164"/>
        <v>1.2999999999999999E-2</v>
      </c>
      <c r="AF248">
        <v>1.7899999999999999E-2</v>
      </c>
    </row>
    <row r="249" spans="1:32" ht="29.4" thickBot="1" x14ac:dyDescent="0.35">
      <c r="A249" s="318" t="s">
        <v>93</v>
      </c>
      <c r="B249" s="319" t="s">
        <v>94</v>
      </c>
      <c r="C249" s="36" t="s">
        <v>95</v>
      </c>
      <c r="D249" s="4" t="s">
        <v>24</v>
      </c>
      <c r="E249" s="106">
        <v>0</v>
      </c>
      <c r="F249" s="108">
        <v>100</v>
      </c>
      <c r="G249" s="108">
        <v>200</v>
      </c>
      <c r="H249" s="108">
        <v>300</v>
      </c>
      <c r="I249" s="108">
        <v>100000300</v>
      </c>
      <c r="J249" s="150">
        <f t="shared" si="165"/>
        <v>0</v>
      </c>
      <c r="K249" s="150">
        <f t="shared" si="165"/>
        <v>0.98199999999999998</v>
      </c>
      <c r="L249" s="150">
        <f t="shared" si="165"/>
        <v>1.109</v>
      </c>
      <c r="M249" s="150">
        <f t="shared" si="165"/>
        <v>1.64</v>
      </c>
      <c r="N249" s="150">
        <f t="shared" si="165"/>
        <v>1.8480000000000001</v>
      </c>
      <c r="O249" s="150">
        <f t="shared" si="165"/>
        <v>30.146000000000001</v>
      </c>
      <c r="P249" s="150">
        <f t="shared" si="165"/>
        <v>0.57799999999999996</v>
      </c>
      <c r="Q249" s="150">
        <f t="shared" si="165"/>
        <v>0.57799999999999996</v>
      </c>
      <c r="R249" s="150">
        <f t="shared" si="165"/>
        <v>0.38100000000000001</v>
      </c>
      <c r="S249" s="150">
        <f t="shared" si="165"/>
        <v>0.71599999999999997</v>
      </c>
      <c r="T249" s="268">
        <f t="shared" si="163"/>
        <v>0</v>
      </c>
      <c r="U249" s="268">
        <f t="shared" si="163"/>
        <v>0.111</v>
      </c>
      <c r="V249" s="268">
        <f t="shared" si="163"/>
        <v>0.125</v>
      </c>
      <c r="W249" s="268">
        <f t="shared" si="163"/>
        <v>0.185</v>
      </c>
      <c r="X249" s="268">
        <f t="shared" si="163"/>
        <v>0.20799999999999999</v>
      </c>
      <c r="Y249" s="268">
        <f t="shared" si="163"/>
        <v>3.3969999999999998</v>
      </c>
      <c r="Z249" s="268">
        <f t="shared" si="163"/>
        <v>6.5000000000000002E-2</v>
      </c>
      <c r="AA249" s="268">
        <f t="shared" si="163"/>
        <v>6.5000000000000002E-2</v>
      </c>
      <c r="AB249" s="268">
        <f t="shared" si="163"/>
        <v>4.2999999999999997E-2</v>
      </c>
      <c r="AC249" s="268">
        <f t="shared" si="163"/>
        <v>8.1000000000000003E-2</v>
      </c>
      <c r="AD249">
        <v>4.0000000000000001E-3</v>
      </c>
      <c r="AE249">
        <f t="shared" si="164"/>
        <v>1.2999999999999999E-2</v>
      </c>
      <c r="AF249">
        <v>1.7899999999999999E-2</v>
      </c>
    </row>
    <row r="250" spans="1:32" ht="15" thickBot="1" x14ac:dyDescent="0.35">
      <c r="A250" s="318"/>
      <c r="B250" s="319"/>
      <c r="C250" s="36" t="s">
        <v>96</v>
      </c>
      <c r="D250" s="4" t="s">
        <v>25</v>
      </c>
      <c r="E250" s="106">
        <v>0</v>
      </c>
      <c r="F250" s="105">
        <v>800</v>
      </c>
      <c r="G250" s="105">
        <v>100000800</v>
      </c>
      <c r="H250" s="105">
        <v>100000800</v>
      </c>
      <c r="I250" s="105">
        <v>100000800</v>
      </c>
      <c r="J250" s="150">
        <f t="shared" si="165"/>
        <v>0</v>
      </c>
      <c r="K250" s="150">
        <f t="shared" si="165"/>
        <v>0.41599999999999998</v>
      </c>
      <c r="L250" s="150">
        <f t="shared" si="165"/>
        <v>0.83199999999999996</v>
      </c>
      <c r="M250" s="150">
        <f t="shared" si="165"/>
        <v>0</v>
      </c>
      <c r="N250" s="150">
        <f t="shared" si="165"/>
        <v>0</v>
      </c>
      <c r="O250" s="150">
        <f t="shared" si="165"/>
        <v>30.146000000000001</v>
      </c>
      <c r="P250" s="150">
        <f t="shared" si="165"/>
        <v>0.57799999999999996</v>
      </c>
      <c r="Q250" s="150">
        <f t="shared" si="165"/>
        <v>0.57799999999999996</v>
      </c>
      <c r="R250" s="150">
        <f t="shared" si="165"/>
        <v>0.38100000000000001</v>
      </c>
      <c r="S250" s="150">
        <f t="shared" si="165"/>
        <v>0.71599999999999997</v>
      </c>
      <c r="T250" s="268">
        <f t="shared" si="163"/>
        <v>0</v>
      </c>
      <c r="U250" s="268">
        <f t="shared" si="163"/>
        <v>4.7E-2</v>
      </c>
      <c r="V250" s="268">
        <f t="shared" si="163"/>
        <v>9.4E-2</v>
      </c>
      <c r="W250" s="268">
        <f t="shared" si="163"/>
        <v>0</v>
      </c>
      <c r="X250" s="268">
        <f t="shared" si="163"/>
        <v>0</v>
      </c>
      <c r="Y250" s="268">
        <f t="shared" si="163"/>
        <v>3.3969999999999998</v>
      </c>
      <c r="Z250" s="268">
        <f t="shared" si="163"/>
        <v>6.5000000000000002E-2</v>
      </c>
      <c r="AA250" s="268">
        <f t="shared" si="163"/>
        <v>6.5000000000000002E-2</v>
      </c>
      <c r="AB250" s="268">
        <f t="shared" si="163"/>
        <v>4.2999999999999997E-2</v>
      </c>
      <c r="AC250" s="268">
        <f t="shared" si="163"/>
        <v>8.1000000000000003E-2</v>
      </c>
      <c r="AD250">
        <v>4.0000000000000001E-3</v>
      </c>
      <c r="AE250">
        <f t="shared" si="164"/>
        <v>1.2999999999999999E-2</v>
      </c>
      <c r="AF250">
        <v>1.7899999999999999E-2</v>
      </c>
    </row>
    <row r="251" spans="1:32" ht="29.4" thickBot="1" x14ac:dyDescent="0.35">
      <c r="A251" s="318"/>
      <c r="B251" s="319"/>
      <c r="C251" s="36" t="s">
        <v>97</v>
      </c>
      <c r="D251" s="4" t="s">
        <v>26</v>
      </c>
      <c r="E251" s="106">
        <v>0</v>
      </c>
      <c r="F251" s="105">
        <v>24</v>
      </c>
      <c r="G251" s="105">
        <v>55</v>
      </c>
      <c r="H251" s="105">
        <v>77</v>
      </c>
      <c r="I251" s="105">
        <v>10000077</v>
      </c>
      <c r="J251" s="150">
        <f t="shared" si="165"/>
        <v>0</v>
      </c>
      <c r="K251" s="150">
        <f t="shared" si="165"/>
        <v>0.41599999999999998</v>
      </c>
      <c r="L251" s="150">
        <f t="shared" si="165"/>
        <v>0.83199999999999996</v>
      </c>
      <c r="M251" s="150">
        <f t="shared" si="165"/>
        <v>1.109</v>
      </c>
      <c r="N251" s="150">
        <f t="shared" si="165"/>
        <v>1.64</v>
      </c>
      <c r="O251" s="150">
        <f t="shared" si="165"/>
        <v>30.146000000000001</v>
      </c>
      <c r="P251" s="150">
        <f t="shared" si="165"/>
        <v>0.57799999999999996</v>
      </c>
      <c r="Q251" s="150">
        <f t="shared" si="165"/>
        <v>0.57799999999999996</v>
      </c>
      <c r="R251" s="150">
        <f t="shared" si="165"/>
        <v>0.38100000000000001</v>
      </c>
      <c r="S251" s="150">
        <f t="shared" si="165"/>
        <v>0.71599999999999997</v>
      </c>
      <c r="T251" s="268">
        <f t="shared" si="163"/>
        <v>0</v>
      </c>
      <c r="U251" s="268">
        <f t="shared" si="163"/>
        <v>4.7E-2</v>
      </c>
      <c r="V251" s="268">
        <f t="shared" si="163"/>
        <v>9.4E-2</v>
      </c>
      <c r="W251" s="268">
        <f t="shared" si="163"/>
        <v>0.125</v>
      </c>
      <c r="X251" s="268">
        <f t="shared" si="163"/>
        <v>0.185</v>
      </c>
      <c r="Y251" s="268">
        <f t="shared" si="163"/>
        <v>3.3969999999999998</v>
      </c>
      <c r="Z251" s="268">
        <f t="shared" si="163"/>
        <v>6.5000000000000002E-2</v>
      </c>
      <c r="AA251" s="268">
        <f t="shared" si="163"/>
        <v>6.5000000000000002E-2</v>
      </c>
      <c r="AB251" s="268">
        <f t="shared" si="163"/>
        <v>4.2999999999999997E-2</v>
      </c>
      <c r="AC251" s="268">
        <f t="shared" si="163"/>
        <v>8.1000000000000003E-2</v>
      </c>
      <c r="AD251">
        <v>4.0000000000000001E-3</v>
      </c>
      <c r="AE251">
        <f t="shared" si="164"/>
        <v>1.2999999999999999E-2</v>
      </c>
      <c r="AF251">
        <v>1.7899999999999999E-2</v>
      </c>
    </row>
    <row r="252" spans="1:32" ht="15" thickBot="1" x14ac:dyDescent="0.35">
      <c r="A252" s="318"/>
      <c r="B252" s="319"/>
      <c r="C252" s="36" t="s">
        <v>98</v>
      </c>
      <c r="D252" s="4" t="s">
        <v>27</v>
      </c>
      <c r="E252" s="106">
        <v>0</v>
      </c>
      <c r="F252" s="105">
        <v>5000</v>
      </c>
      <c r="G252" s="105">
        <v>1000005000</v>
      </c>
      <c r="H252" s="105">
        <v>1000005000</v>
      </c>
      <c r="I252" s="105">
        <v>1000005000</v>
      </c>
      <c r="J252" s="150">
        <f t="shared" si="165"/>
        <v>0</v>
      </c>
      <c r="K252" s="150">
        <f t="shared" si="165"/>
        <v>0.41599999999999998</v>
      </c>
      <c r="L252" s="150">
        <f t="shared" si="165"/>
        <v>0.83199999999999996</v>
      </c>
      <c r="M252" s="150">
        <f t="shared" si="165"/>
        <v>0</v>
      </c>
      <c r="N252" s="150">
        <f t="shared" si="165"/>
        <v>0</v>
      </c>
      <c r="O252" s="150">
        <f t="shared" si="165"/>
        <v>30.146000000000001</v>
      </c>
      <c r="P252" s="150">
        <f t="shared" si="165"/>
        <v>0.57799999999999996</v>
      </c>
      <c r="Q252" s="150">
        <f t="shared" si="165"/>
        <v>0.57799999999999996</v>
      </c>
      <c r="R252" s="150">
        <f t="shared" si="165"/>
        <v>0.38100000000000001</v>
      </c>
      <c r="S252" s="150">
        <f t="shared" si="165"/>
        <v>0.71599999999999997</v>
      </c>
      <c r="T252" s="268">
        <f t="shared" si="163"/>
        <v>0</v>
      </c>
      <c r="U252" s="268">
        <f t="shared" si="163"/>
        <v>4.7E-2</v>
      </c>
      <c r="V252" s="268">
        <f t="shared" si="163"/>
        <v>9.4E-2</v>
      </c>
      <c r="W252" s="268">
        <f t="shared" si="163"/>
        <v>0</v>
      </c>
      <c r="X252" s="268">
        <f t="shared" si="163"/>
        <v>0</v>
      </c>
      <c r="Y252" s="268">
        <f t="shared" si="163"/>
        <v>3.3969999999999998</v>
      </c>
      <c r="Z252" s="268">
        <f t="shared" si="163"/>
        <v>6.5000000000000002E-2</v>
      </c>
      <c r="AA252" s="268">
        <f t="shared" si="163"/>
        <v>6.5000000000000002E-2</v>
      </c>
      <c r="AB252" s="268">
        <f t="shared" si="163"/>
        <v>4.2999999999999997E-2</v>
      </c>
      <c r="AC252" s="268">
        <f t="shared" si="163"/>
        <v>8.1000000000000003E-2</v>
      </c>
      <c r="AD252">
        <v>4.0000000000000001E-3</v>
      </c>
      <c r="AE252">
        <f t="shared" si="164"/>
        <v>1.2999999999999999E-2</v>
      </c>
      <c r="AF252">
        <v>1.7899999999999999E-2</v>
      </c>
    </row>
    <row r="253" spans="1:32" ht="15" thickBot="1" x14ac:dyDescent="0.35">
      <c r="A253" s="318"/>
      <c r="B253" s="319"/>
      <c r="C253" s="36" t="s">
        <v>99</v>
      </c>
      <c r="D253" s="4" t="s">
        <v>28</v>
      </c>
      <c r="E253" s="106">
        <v>0</v>
      </c>
      <c r="F253" s="105">
        <v>100</v>
      </c>
      <c r="G253" s="105">
        <v>8000</v>
      </c>
      <c r="H253" s="108">
        <v>1000008000</v>
      </c>
      <c r="I253" s="108">
        <v>1000008000</v>
      </c>
      <c r="J253" s="150">
        <f t="shared" si="165"/>
        <v>0</v>
      </c>
      <c r="K253" s="150">
        <f t="shared" si="165"/>
        <v>0.11600000000000001</v>
      </c>
      <c r="L253" s="150">
        <f t="shared" si="165"/>
        <v>0.41599999999999998</v>
      </c>
      <c r="M253" s="150">
        <f t="shared" si="165"/>
        <v>0.83199999999999996</v>
      </c>
      <c r="N253" s="150">
        <f t="shared" si="165"/>
        <v>0</v>
      </c>
      <c r="O253" s="150">
        <f t="shared" si="165"/>
        <v>30.146000000000001</v>
      </c>
      <c r="P253" s="150">
        <f t="shared" si="165"/>
        <v>0.57799999999999996</v>
      </c>
      <c r="Q253" s="150">
        <f t="shared" si="165"/>
        <v>0.57799999999999996</v>
      </c>
      <c r="R253" s="150">
        <f t="shared" si="165"/>
        <v>0.38100000000000001</v>
      </c>
      <c r="S253" s="150">
        <f t="shared" si="165"/>
        <v>0.71599999999999997</v>
      </c>
      <c r="T253" s="268">
        <f t="shared" si="163"/>
        <v>0</v>
      </c>
      <c r="U253" s="268">
        <f t="shared" si="163"/>
        <v>1.2999999999999999E-2</v>
      </c>
      <c r="V253" s="268">
        <f t="shared" si="163"/>
        <v>4.7E-2</v>
      </c>
      <c r="W253" s="268">
        <f t="shared" si="163"/>
        <v>9.4E-2</v>
      </c>
      <c r="X253" s="268">
        <f t="shared" si="163"/>
        <v>0</v>
      </c>
      <c r="Y253" s="268">
        <f t="shared" si="163"/>
        <v>3.3969999999999998</v>
      </c>
      <c r="Z253" s="268">
        <f t="shared" si="163"/>
        <v>6.5000000000000002E-2</v>
      </c>
      <c r="AA253" s="268">
        <f t="shared" si="163"/>
        <v>6.5000000000000002E-2</v>
      </c>
      <c r="AB253" s="268">
        <f t="shared" si="163"/>
        <v>4.2999999999999997E-2</v>
      </c>
      <c r="AC253" s="268">
        <f t="shared" si="163"/>
        <v>8.1000000000000003E-2</v>
      </c>
      <c r="AD253">
        <v>4.0000000000000001E-3</v>
      </c>
      <c r="AE253">
        <f t="shared" si="164"/>
        <v>1.2999999999999999E-2</v>
      </c>
      <c r="AF253">
        <v>1.7899999999999999E-2</v>
      </c>
    </row>
    <row r="254" spans="1:32" ht="15" thickBot="1" x14ac:dyDescent="0.35">
      <c r="A254" s="318"/>
      <c r="B254" s="319"/>
      <c r="C254" s="36" t="s">
        <v>100</v>
      </c>
      <c r="D254" s="4" t="s">
        <v>29</v>
      </c>
      <c r="E254" s="106">
        <v>0</v>
      </c>
      <c r="F254" s="105">
        <v>100</v>
      </c>
      <c r="G254" s="105">
        <v>5000</v>
      </c>
      <c r="H254" s="108">
        <v>1000005000</v>
      </c>
      <c r="I254" s="108">
        <v>1000005000</v>
      </c>
      <c r="J254" s="150">
        <f t="shared" si="165"/>
        <v>0</v>
      </c>
      <c r="K254" s="150">
        <f t="shared" si="165"/>
        <v>0.11600000000000001</v>
      </c>
      <c r="L254" s="150">
        <f t="shared" si="165"/>
        <v>0.41599999999999998</v>
      </c>
      <c r="M254" s="150">
        <f t="shared" si="165"/>
        <v>0.83199999999999996</v>
      </c>
      <c r="N254" s="150">
        <f t="shared" si="165"/>
        <v>0</v>
      </c>
      <c r="O254" s="150">
        <f t="shared" si="165"/>
        <v>30.146000000000001</v>
      </c>
      <c r="P254" s="150">
        <f t="shared" si="165"/>
        <v>0.57799999999999996</v>
      </c>
      <c r="Q254" s="150">
        <f t="shared" si="165"/>
        <v>0.57799999999999996</v>
      </c>
      <c r="R254" s="150">
        <f t="shared" si="165"/>
        <v>0.38100000000000001</v>
      </c>
      <c r="S254" s="150">
        <f t="shared" si="165"/>
        <v>0.71599999999999997</v>
      </c>
      <c r="T254" s="268">
        <f t="shared" si="163"/>
        <v>0</v>
      </c>
      <c r="U254" s="268">
        <f t="shared" si="163"/>
        <v>1.2999999999999999E-2</v>
      </c>
      <c r="V254" s="268">
        <f t="shared" si="163"/>
        <v>4.7E-2</v>
      </c>
      <c r="W254" s="268">
        <f t="shared" si="163"/>
        <v>9.4E-2</v>
      </c>
      <c r="X254" s="268">
        <f t="shared" si="163"/>
        <v>0</v>
      </c>
      <c r="Y254" s="268">
        <f t="shared" si="163"/>
        <v>3.3969999999999998</v>
      </c>
      <c r="Z254" s="268">
        <f t="shared" si="163"/>
        <v>6.5000000000000002E-2</v>
      </c>
      <c r="AA254" s="268">
        <f t="shared" si="163"/>
        <v>6.5000000000000002E-2</v>
      </c>
      <c r="AB254" s="268">
        <f t="shared" si="163"/>
        <v>4.2999999999999997E-2</v>
      </c>
      <c r="AC254" s="268">
        <f t="shared" si="163"/>
        <v>8.1000000000000003E-2</v>
      </c>
      <c r="AD254">
        <v>4.0000000000000001E-3</v>
      </c>
      <c r="AE254">
        <f t="shared" si="164"/>
        <v>1.2999999999999999E-2</v>
      </c>
      <c r="AF254">
        <v>1.7899999999999999E-2</v>
      </c>
    </row>
    <row r="255" spans="1:32" ht="15" thickBot="1" x14ac:dyDescent="0.35">
      <c r="A255" s="320" t="s">
        <v>101</v>
      </c>
      <c r="B255" s="321" t="s">
        <v>102</v>
      </c>
      <c r="C255" s="42" t="s">
        <v>103</v>
      </c>
      <c r="D255" s="5" t="s">
        <v>30</v>
      </c>
      <c r="E255" s="106">
        <v>0</v>
      </c>
      <c r="F255" s="108">
        <v>80000</v>
      </c>
      <c r="G255" s="108">
        <v>150000</v>
      </c>
      <c r="H255" s="108">
        <v>300000</v>
      </c>
      <c r="I255" s="108">
        <v>100000300000</v>
      </c>
      <c r="J255" s="151">
        <f t="shared" si="165"/>
        <v>0</v>
      </c>
      <c r="K255" s="151">
        <f t="shared" si="165"/>
        <v>0.98199999999999998</v>
      </c>
      <c r="L255" s="151">
        <f t="shared" si="165"/>
        <v>1.109</v>
      </c>
      <c r="M255" s="151">
        <f t="shared" si="165"/>
        <v>1.64</v>
      </c>
      <c r="N255" s="151">
        <f t="shared" si="165"/>
        <v>1.8480000000000001</v>
      </c>
      <c r="O255" s="151">
        <f t="shared" si="165"/>
        <v>60.290999999999997</v>
      </c>
      <c r="P255" s="151">
        <f t="shared" si="165"/>
        <v>1.155</v>
      </c>
      <c r="Q255" s="151">
        <f t="shared" si="165"/>
        <v>1.155</v>
      </c>
      <c r="R255" s="151">
        <f t="shared" si="165"/>
        <v>0.185</v>
      </c>
      <c r="S255" s="151">
        <f t="shared" si="165"/>
        <v>0.35799999999999998</v>
      </c>
      <c r="T255" s="268">
        <f t="shared" si="163"/>
        <v>0</v>
      </c>
      <c r="U255" s="268">
        <f t="shared" si="163"/>
        <v>0.111</v>
      </c>
      <c r="V255" s="268">
        <f t="shared" si="163"/>
        <v>0.125</v>
      </c>
      <c r="W255" s="268">
        <f t="shared" si="163"/>
        <v>0.185</v>
      </c>
      <c r="X255" s="268">
        <f t="shared" si="163"/>
        <v>0.20799999999999999</v>
      </c>
      <c r="Y255" s="268">
        <f t="shared" si="163"/>
        <v>6.7939999999999996</v>
      </c>
      <c r="Z255" s="268">
        <f t="shared" si="163"/>
        <v>0.13</v>
      </c>
      <c r="AA255" s="268">
        <f t="shared" si="163"/>
        <v>0.13</v>
      </c>
      <c r="AB255" s="268">
        <f t="shared" si="163"/>
        <v>2.1000000000000001E-2</v>
      </c>
      <c r="AC255" s="268">
        <f t="shared" si="163"/>
        <v>0.04</v>
      </c>
      <c r="AD255">
        <v>4.0000000000000001E-3</v>
      </c>
      <c r="AE255">
        <f t="shared" si="164"/>
        <v>1.2999999999999999E-2</v>
      </c>
      <c r="AF255">
        <v>1.7899999999999999E-2</v>
      </c>
    </row>
    <row r="256" spans="1:32" ht="15" thickBot="1" x14ac:dyDescent="0.35">
      <c r="A256" s="320"/>
      <c r="B256" s="321"/>
      <c r="C256" s="42" t="s">
        <v>104</v>
      </c>
      <c r="D256" s="5" t="s">
        <v>31</v>
      </c>
      <c r="E256" s="106">
        <v>0</v>
      </c>
      <c r="F256" s="109">
        <v>40000</v>
      </c>
      <c r="G256" s="109">
        <v>50000</v>
      </c>
      <c r="H256" s="109">
        <v>60000</v>
      </c>
      <c r="I256" s="109" t="s">
        <v>131</v>
      </c>
      <c r="J256" s="151">
        <f t="shared" si="165"/>
        <v>0</v>
      </c>
      <c r="K256" s="151">
        <f t="shared" si="165"/>
        <v>0.11600000000000001</v>
      </c>
      <c r="L256" s="151">
        <f t="shared" si="165"/>
        <v>0.41599999999999998</v>
      </c>
      <c r="M256" s="151">
        <f t="shared" si="165"/>
        <v>0.98199999999999998</v>
      </c>
      <c r="N256" s="151">
        <f t="shared" si="165"/>
        <v>1.109</v>
      </c>
      <c r="O256" s="151">
        <f t="shared" si="165"/>
        <v>30.146000000000001</v>
      </c>
      <c r="P256" s="151">
        <f t="shared" si="165"/>
        <v>0.57799999999999996</v>
      </c>
      <c r="Q256" s="151">
        <f t="shared" si="165"/>
        <v>0.57799999999999996</v>
      </c>
      <c r="R256" s="151">
        <f t="shared" si="165"/>
        <v>0.185</v>
      </c>
      <c r="S256" s="151">
        <f t="shared" si="165"/>
        <v>0.35799999999999998</v>
      </c>
      <c r="T256" s="268">
        <f t="shared" si="163"/>
        <v>0</v>
      </c>
      <c r="U256" s="268">
        <f t="shared" si="163"/>
        <v>1.2999999999999999E-2</v>
      </c>
      <c r="V256" s="268">
        <f t="shared" si="163"/>
        <v>4.7E-2</v>
      </c>
      <c r="W256" s="268">
        <f t="shared" si="163"/>
        <v>0.111</v>
      </c>
      <c r="X256" s="268">
        <f t="shared" si="163"/>
        <v>0.125</v>
      </c>
      <c r="Y256" s="268">
        <f t="shared" si="163"/>
        <v>3.3969999999999998</v>
      </c>
      <c r="Z256" s="268">
        <f t="shared" si="163"/>
        <v>6.5000000000000002E-2</v>
      </c>
      <c r="AA256" s="268">
        <f t="shared" si="163"/>
        <v>6.5000000000000002E-2</v>
      </c>
      <c r="AB256" s="268">
        <f t="shared" si="163"/>
        <v>2.1000000000000001E-2</v>
      </c>
      <c r="AC256" s="268">
        <f t="shared" si="163"/>
        <v>0.04</v>
      </c>
      <c r="AD256">
        <v>4.0000000000000001E-3</v>
      </c>
      <c r="AE256">
        <f t="shared" si="164"/>
        <v>1.2999999999999999E-2</v>
      </c>
      <c r="AF256">
        <v>1.7899999999999999E-2</v>
      </c>
    </row>
    <row r="257" spans="1:32" ht="29.4" thickBot="1" x14ac:dyDescent="0.35">
      <c r="A257" s="320"/>
      <c r="B257" s="321"/>
      <c r="C257" s="47" t="s">
        <v>105</v>
      </c>
      <c r="D257" s="6" t="s">
        <v>32</v>
      </c>
      <c r="E257" s="106">
        <v>0</v>
      </c>
      <c r="F257" s="108">
        <v>200</v>
      </c>
      <c r="G257" s="108">
        <v>400</v>
      </c>
      <c r="H257" s="108">
        <v>800</v>
      </c>
      <c r="I257" s="108">
        <v>100000800</v>
      </c>
      <c r="J257" s="151">
        <f t="shared" si="165"/>
        <v>0</v>
      </c>
      <c r="K257" s="151">
        <f t="shared" si="165"/>
        <v>0.98199999999999998</v>
      </c>
      <c r="L257" s="151">
        <f t="shared" si="165"/>
        <v>1.109</v>
      </c>
      <c r="M257" s="151">
        <f t="shared" si="165"/>
        <v>1.64</v>
      </c>
      <c r="N257" s="151">
        <f t="shared" si="165"/>
        <v>1.8480000000000001</v>
      </c>
      <c r="O257" s="151">
        <f t="shared" si="165"/>
        <v>30.146000000000001</v>
      </c>
      <c r="P257" s="151">
        <f t="shared" si="165"/>
        <v>0.57799999999999996</v>
      </c>
      <c r="Q257" s="151">
        <f t="shared" si="165"/>
        <v>0.57799999999999996</v>
      </c>
      <c r="R257" s="151">
        <f t="shared" si="165"/>
        <v>0.38100000000000001</v>
      </c>
      <c r="S257" s="151">
        <f t="shared" si="165"/>
        <v>0.71599999999999997</v>
      </c>
      <c r="T257" s="268">
        <f t="shared" si="163"/>
        <v>0</v>
      </c>
      <c r="U257" s="268">
        <f t="shared" si="163"/>
        <v>0.111</v>
      </c>
      <c r="V257" s="268">
        <f t="shared" si="163"/>
        <v>0.125</v>
      </c>
      <c r="W257" s="268">
        <f t="shared" si="163"/>
        <v>0.185</v>
      </c>
      <c r="X257" s="268">
        <f t="shared" si="163"/>
        <v>0.20799999999999999</v>
      </c>
      <c r="Y257" s="268">
        <f t="shared" si="163"/>
        <v>3.3969999999999998</v>
      </c>
      <c r="Z257" s="268">
        <f t="shared" si="163"/>
        <v>6.5000000000000002E-2</v>
      </c>
      <c r="AA257" s="268">
        <f t="shared" si="163"/>
        <v>6.5000000000000002E-2</v>
      </c>
      <c r="AB257" s="268">
        <f t="shared" si="163"/>
        <v>4.2999999999999997E-2</v>
      </c>
      <c r="AC257" s="268">
        <f t="shared" si="163"/>
        <v>8.1000000000000003E-2</v>
      </c>
      <c r="AD257">
        <v>4.0000000000000001E-3</v>
      </c>
      <c r="AE257">
        <f t="shared" si="164"/>
        <v>1.2999999999999999E-2</v>
      </c>
      <c r="AF257">
        <v>1.7899999999999999E-2</v>
      </c>
    </row>
    <row r="258" spans="1:32" ht="15" thickBot="1" x14ac:dyDescent="0.35">
      <c r="A258" s="320"/>
      <c r="B258" s="321"/>
      <c r="C258" s="47" t="s">
        <v>106</v>
      </c>
      <c r="D258" s="6" t="s">
        <v>33</v>
      </c>
      <c r="E258" s="106">
        <v>0</v>
      </c>
      <c r="F258" s="109">
        <v>1000</v>
      </c>
      <c r="G258" s="109">
        <v>20000</v>
      </c>
      <c r="H258" s="109">
        <v>50000</v>
      </c>
      <c r="I258" s="109">
        <v>10000050000</v>
      </c>
      <c r="J258" s="151">
        <f t="shared" si="165"/>
        <v>0</v>
      </c>
      <c r="K258" s="151">
        <f t="shared" si="165"/>
        <v>1.64</v>
      </c>
      <c r="L258" s="151">
        <f t="shared" si="165"/>
        <v>1.8480000000000001</v>
      </c>
      <c r="M258" s="151">
        <f t="shared" si="165"/>
        <v>1.964</v>
      </c>
      <c r="N258" s="151">
        <f t="shared" si="165"/>
        <v>2.0790000000000002</v>
      </c>
      <c r="O258" s="151">
        <f t="shared" si="165"/>
        <v>60.290999999999997</v>
      </c>
      <c r="P258" s="151">
        <f t="shared" si="165"/>
        <v>1.155</v>
      </c>
      <c r="Q258" s="151">
        <f t="shared" si="165"/>
        <v>1.155</v>
      </c>
      <c r="R258" s="151">
        <f t="shared" si="165"/>
        <v>0.38100000000000001</v>
      </c>
      <c r="S258" s="151">
        <f t="shared" si="165"/>
        <v>0.71599999999999997</v>
      </c>
      <c r="T258" s="268">
        <f t="shared" si="163"/>
        <v>0</v>
      </c>
      <c r="U258" s="268">
        <f t="shared" si="163"/>
        <v>0.185</v>
      </c>
      <c r="V258" s="268">
        <f t="shared" si="163"/>
        <v>0.20799999999999999</v>
      </c>
      <c r="W258" s="268">
        <f t="shared" si="163"/>
        <v>0.221</v>
      </c>
      <c r="X258" s="268">
        <f t="shared" si="163"/>
        <v>0.23400000000000001</v>
      </c>
      <c r="Y258" s="268">
        <f t="shared" si="163"/>
        <v>6.7939999999999996</v>
      </c>
      <c r="Z258" s="268">
        <f t="shared" si="163"/>
        <v>0.13</v>
      </c>
      <c r="AA258" s="268">
        <f t="shared" si="163"/>
        <v>0.13</v>
      </c>
      <c r="AB258" s="268">
        <f t="shared" si="163"/>
        <v>4.2999999999999997E-2</v>
      </c>
      <c r="AC258" s="268">
        <f t="shared" si="163"/>
        <v>8.1000000000000003E-2</v>
      </c>
      <c r="AD258">
        <v>4.0000000000000001E-3</v>
      </c>
      <c r="AE258">
        <f t="shared" si="164"/>
        <v>1.2999999999999999E-2</v>
      </c>
      <c r="AF258">
        <v>1.7899999999999999E-2</v>
      </c>
    </row>
    <row r="259" spans="1:32" ht="29.4" thickBot="1" x14ac:dyDescent="0.35">
      <c r="A259" s="320"/>
      <c r="B259" s="321"/>
      <c r="C259" s="47" t="s">
        <v>107</v>
      </c>
      <c r="D259" s="6" t="s">
        <v>34</v>
      </c>
      <c r="E259" s="110">
        <v>0</v>
      </c>
      <c r="F259" s="109">
        <v>6000</v>
      </c>
      <c r="G259" s="109">
        <v>10000</v>
      </c>
      <c r="H259" s="109">
        <v>50000</v>
      </c>
      <c r="I259" s="109">
        <v>10000050000</v>
      </c>
      <c r="J259" s="151">
        <f t="shared" si="165"/>
        <v>0</v>
      </c>
      <c r="K259" s="151">
        <f t="shared" si="165"/>
        <v>0.11600000000000001</v>
      </c>
      <c r="L259" s="151">
        <f t="shared" si="165"/>
        <v>0.41599999999999998</v>
      </c>
      <c r="M259" s="151">
        <f t="shared" si="165"/>
        <v>0.98199999999999998</v>
      </c>
      <c r="N259" s="151">
        <f t="shared" si="165"/>
        <v>1.109</v>
      </c>
      <c r="O259" s="151">
        <f t="shared" si="165"/>
        <v>30.146000000000001</v>
      </c>
      <c r="P259" s="151">
        <f t="shared" si="165"/>
        <v>0.57799999999999996</v>
      </c>
      <c r="Q259" s="151">
        <f t="shared" si="165"/>
        <v>0.57799999999999996</v>
      </c>
      <c r="R259" s="151">
        <f t="shared" si="165"/>
        <v>1.2E-2</v>
      </c>
      <c r="S259" s="151">
        <f t="shared" si="165"/>
        <v>1.2E-2</v>
      </c>
      <c r="T259" s="268">
        <f t="shared" si="163"/>
        <v>0</v>
      </c>
      <c r="U259" s="268">
        <f t="shared" si="163"/>
        <v>1.2999999999999999E-2</v>
      </c>
      <c r="V259" s="268">
        <f t="shared" si="163"/>
        <v>4.7E-2</v>
      </c>
      <c r="W259" s="268">
        <f t="shared" si="163"/>
        <v>0.111</v>
      </c>
      <c r="X259" s="268">
        <f t="shared" si="163"/>
        <v>0.125</v>
      </c>
      <c r="Y259" s="268">
        <f t="shared" si="163"/>
        <v>3.3969999999999998</v>
      </c>
      <c r="Z259" s="268">
        <f t="shared" si="163"/>
        <v>6.5000000000000002E-2</v>
      </c>
      <c r="AA259" s="268">
        <f t="shared" si="163"/>
        <v>6.5000000000000002E-2</v>
      </c>
      <c r="AB259" s="268">
        <f t="shared" si="163"/>
        <v>1E-3</v>
      </c>
      <c r="AC259" s="268">
        <f t="shared" si="163"/>
        <v>1E-3</v>
      </c>
      <c r="AD259">
        <v>4.0000000000000001E-3</v>
      </c>
      <c r="AE259">
        <f t="shared" si="164"/>
        <v>1.2999999999999999E-2</v>
      </c>
      <c r="AF259">
        <v>1.7899999999999999E-2</v>
      </c>
    </row>
    <row r="260" spans="1:32" ht="15" thickBot="1" x14ac:dyDescent="0.35">
      <c r="A260" s="320"/>
      <c r="B260" s="321"/>
      <c r="C260" s="47" t="s">
        <v>108</v>
      </c>
      <c r="D260" s="6" t="s">
        <v>35</v>
      </c>
      <c r="E260" s="106">
        <v>0</v>
      </c>
      <c r="F260" s="109">
        <v>100</v>
      </c>
      <c r="G260" s="109">
        <v>200</v>
      </c>
      <c r="H260" s="109">
        <v>400</v>
      </c>
      <c r="I260" s="109">
        <v>100000400</v>
      </c>
      <c r="J260" s="151">
        <f t="shared" si="165"/>
        <v>0</v>
      </c>
      <c r="K260" s="151">
        <f t="shared" si="165"/>
        <v>0.98199999999999998</v>
      </c>
      <c r="L260" s="151">
        <f t="shared" si="165"/>
        <v>1.109</v>
      </c>
      <c r="M260" s="151">
        <f t="shared" si="165"/>
        <v>1.64</v>
      </c>
      <c r="N260" s="151">
        <f t="shared" si="165"/>
        <v>1.8480000000000001</v>
      </c>
      <c r="O260" s="151">
        <f t="shared" si="165"/>
        <v>30.146000000000001</v>
      </c>
      <c r="P260" s="151">
        <f t="shared" si="165"/>
        <v>0.57799999999999996</v>
      </c>
      <c r="Q260" s="151">
        <f t="shared" si="165"/>
        <v>0.57799999999999996</v>
      </c>
      <c r="R260" s="151">
        <f t="shared" si="165"/>
        <v>0.185</v>
      </c>
      <c r="S260" s="151">
        <f t="shared" si="165"/>
        <v>0.35799999999999998</v>
      </c>
      <c r="T260" s="268">
        <f t="shared" si="163"/>
        <v>0</v>
      </c>
      <c r="U260" s="268">
        <f t="shared" si="163"/>
        <v>0.111</v>
      </c>
      <c r="V260" s="268">
        <f t="shared" si="163"/>
        <v>0.125</v>
      </c>
      <c r="W260" s="268">
        <f t="shared" si="163"/>
        <v>0.185</v>
      </c>
      <c r="X260" s="268">
        <f t="shared" si="163"/>
        <v>0.20799999999999999</v>
      </c>
      <c r="Y260" s="268">
        <f t="shared" si="163"/>
        <v>3.3969999999999998</v>
      </c>
      <c r="Z260" s="268">
        <f t="shared" si="163"/>
        <v>6.5000000000000002E-2</v>
      </c>
      <c r="AA260" s="268">
        <f t="shared" si="163"/>
        <v>6.5000000000000002E-2</v>
      </c>
      <c r="AB260" s="268">
        <f t="shared" si="163"/>
        <v>2.1000000000000001E-2</v>
      </c>
      <c r="AC260" s="268">
        <f t="shared" si="163"/>
        <v>0.04</v>
      </c>
      <c r="AD260">
        <v>4.0000000000000001E-3</v>
      </c>
      <c r="AE260">
        <f t="shared" si="164"/>
        <v>1.2999999999999999E-2</v>
      </c>
      <c r="AF260">
        <v>1.7899999999999999E-2</v>
      </c>
    </row>
    <row r="261" spans="1:32" ht="17.399999999999999" customHeight="1" thickBot="1" x14ac:dyDescent="0.35">
      <c r="A261" s="320"/>
      <c r="B261" s="321"/>
      <c r="C261" s="47" t="s">
        <v>109</v>
      </c>
      <c r="D261" s="6" t="s">
        <v>36</v>
      </c>
      <c r="E261" s="105">
        <v>0</v>
      </c>
      <c r="F261" s="108">
        <v>0</v>
      </c>
      <c r="G261" s="108">
        <v>0</v>
      </c>
      <c r="H261" s="108">
        <v>0</v>
      </c>
      <c r="I261" s="108">
        <v>0</v>
      </c>
      <c r="J261" s="151">
        <f t="shared" ref="J261:S271" si="166">J81*1.155</f>
        <v>0</v>
      </c>
      <c r="K261" s="151">
        <f t="shared" si="166"/>
        <v>0.98199999999999998</v>
      </c>
      <c r="L261" s="151">
        <f t="shared" si="166"/>
        <v>0</v>
      </c>
      <c r="M261" s="151">
        <f t="shared" si="166"/>
        <v>0</v>
      </c>
      <c r="N261" s="151">
        <f t="shared" si="166"/>
        <v>0</v>
      </c>
      <c r="O261" s="151">
        <f t="shared" si="166"/>
        <v>48.395000000000003</v>
      </c>
      <c r="P261" s="151">
        <f t="shared" si="166"/>
        <v>0</v>
      </c>
      <c r="Q261" s="151">
        <f t="shared" si="166"/>
        <v>0</v>
      </c>
      <c r="R261" s="151">
        <f t="shared" si="166"/>
        <v>0</v>
      </c>
      <c r="S261" s="151">
        <f t="shared" si="166"/>
        <v>0</v>
      </c>
      <c r="T261" s="268">
        <f t="shared" si="163"/>
        <v>0</v>
      </c>
      <c r="U261" s="268">
        <f t="shared" si="163"/>
        <v>0.111</v>
      </c>
      <c r="V261" s="268">
        <f t="shared" si="163"/>
        <v>0</v>
      </c>
      <c r="W261" s="268">
        <f t="shared" si="163"/>
        <v>0</v>
      </c>
      <c r="X261" s="268">
        <f t="shared" si="163"/>
        <v>0</v>
      </c>
      <c r="Y261" s="268">
        <f t="shared" si="163"/>
        <v>5.4530000000000003</v>
      </c>
      <c r="Z261" s="268">
        <f t="shared" si="163"/>
        <v>0</v>
      </c>
      <c r="AA261" s="268">
        <f t="shared" si="163"/>
        <v>0</v>
      </c>
      <c r="AB261" s="268">
        <f t="shared" si="163"/>
        <v>0</v>
      </c>
      <c r="AC261" s="268">
        <f t="shared" si="163"/>
        <v>0</v>
      </c>
      <c r="AD261">
        <v>4.0000000000000001E-3</v>
      </c>
      <c r="AE261">
        <f t="shared" si="164"/>
        <v>1.2999999999999999E-2</v>
      </c>
      <c r="AF261">
        <v>1.7899999999999999E-2</v>
      </c>
    </row>
    <row r="262" spans="1:32" ht="15" thickBot="1" x14ac:dyDescent="0.35">
      <c r="A262" s="308" t="s">
        <v>110</v>
      </c>
      <c r="B262" s="309" t="s">
        <v>111</v>
      </c>
      <c r="C262" s="49" t="s">
        <v>112</v>
      </c>
      <c r="D262" s="7" t="s">
        <v>37</v>
      </c>
      <c r="E262" s="106">
        <v>0</v>
      </c>
      <c r="F262" s="108">
        <v>1000</v>
      </c>
      <c r="G262" s="108">
        <v>10000</v>
      </c>
      <c r="H262" s="108">
        <v>50000</v>
      </c>
      <c r="I262" s="108">
        <v>10000050000</v>
      </c>
      <c r="J262" s="152">
        <f t="shared" si="166"/>
        <v>0</v>
      </c>
      <c r="K262" s="152">
        <f t="shared" si="166"/>
        <v>0.11600000000000001</v>
      </c>
      <c r="L262" s="152">
        <f t="shared" si="166"/>
        <v>0.41599999999999998</v>
      </c>
      <c r="M262" s="152">
        <f t="shared" si="166"/>
        <v>0.98199999999999998</v>
      </c>
      <c r="N262" s="152">
        <f t="shared" si="166"/>
        <v>1.109</v>
      </c>
      <c r="O262" s="152">
        <f t="shared" si="166"/>
        <v>30.146000000000001</v>
      </c>
      <c r="P262" s="152">
        <f t="shared" si="166"/>
        <v>0.57799999999999996</v>
      </c>
      <c r="Q262" s="152">
        <f t="shared" si="166"/>
        <v>0.57799999999999996</v>
      </c>
      <c r="R262" s="152">
        <f t="shared" si="166"/>
        <v>0.185</v>
      </c>
      <c r="S262" s="152">
        <f t="shared" si="166"/>
        <v>0.35799999999999998</v>
      </c>
      <c r="T262" s="268">
        <f t="shared" si="163"/>
        <v>0</v>
      </c>
      <c r="U262" s="268">
        <f t="shared" si="163"/>
        <v>1.2999999999999999E-2</v>
      </c>
      <c r="V262" s="268">
        <f t="shared" si="163"/>
        <v>4.7E-2</v>
      </c>
      <c r="W262" s="268">
        <f t="shared" si="163"/>
        <v>0.111</v>
      </c>
      <c r="X262" s="268">
        <f t="shared" si="163"/>
        <v>0.125</v>
      </c>
      <c r="Y262" s="268">
        <f t="shared" si="163"/>
        <v>3.3969999999999998</v>
      </c>
      <c r="Z262" s="268">
        <f t="shared" si="163"/>
        <v>6.5000000000000002E-2</v>
      </c>
      <c r="AA262" s="268">
        <f t="shared" si="163"/>
        <v>6.5000000000000002E-2</v>
      </c>
      <c r="AB262" s="268">
        <f t="shared" si="163"/>
        <v>2.1000000000000001E-2</v>
      </c>
      <c r="AC262" s="268">
        <f t="shared" si="163"/>
        <v>0.04</v>
      </c>
      <c r="AD262">
        <v>4.0000000000000001E-3</v>
      </c>
      <c r="AE262">
        <f t="shared" si="164"/>
        <v>1.2999999999999999E-2</v>
      </c>
      <c r="AF262">
        <v>1.7899999999999999E-2</v>
      </c>
    </row>
    <row r="263" spans="1:32" ht="29.4" thickBot="1" x14ac:dyDescent="0.35">
      <c r="A263" s="308"/>
      <c r="B263" s="309"/>
      <c r="C263" s="49" t="s">
        <v>113</v>
      </c>
      <c r="D263" s="7" t="s">
        <v>38</v>
      </c>
      <c r="E263" s="106">
        <v>0</v>
      </c>
      <c r="F263" s="108">
        <v>100</v>
      </c>
      <c r="G263" s="108">
        <v>1000</v>
      </c>
      <c r="H263" s="108">
        <v>5000</v>
      </c>
      <c r="I263" s="108">
        <v>1000005000</v>
      </c>
      <c r="J263" s="152">
        <f t="shared" si="166"/>
        <v>0</v>
      </c>
      <c r="K263" s="152">
        <f t="shared" si="166"/>
        <v>0.11600000000000001</v>
      </c>
      <c r="L263" s="152">
        <f t="shared" si="166"/>
        <v>0.41599999999999998</v>
      </c>
      <c r="M263" s="152">
        <f t="shared" si="166"/>
        <v>0.98199999999999998</v>
      </c>
      <c r="N263" s="152">
        <f t="shared" si="166"/>
        <v>1.109</v>
      </c>
      <c r="O263" s="152">
        <f t="shared" si="166"/>
        <v>30.146000000000001</v>
      </c>
      <c r="P263" s="152">
        <f t="shared" si="166"/>
        <v>0.57799999999999996</v>
      </c>
      <c r="Q263" s="152">
        <f t="shared" si="166"/>
        <v>0.57799999999999996</v>
      </c>
      <c r="R263" s="152">
        <f t="shared" si="166"/>
        <v>0.185</v>
      </c>
      <c r="S263" s="152">
        <f t="shared" si="166"/>
        <v>0.35799999999999998</v>
      </c>
      <c r="T263" s="268">
        <f t="shared" si="163"/>
        <v>0</v>
      </c>
      <c r="U263" s="268">
        <f t="shared" si="163"/>
        <v>1.2999999999999999E-2</v>
      </c>
      <c r="V263" s="268">
        <f t="shared" si="163"/>
        <v>4.7E-2</v>
      </c>
      <c r="W263" s="268">
        <f t="shared" si="163"/>
        <v>0.111</v>
      </c>
      <c r="X263" s="268">
        <f t="shared" si="163"/>
        <v>0.125</v>
      </c>
      <c r="Y263" s="268">
        <f t="shared" si="163"/>
        <v>3.3969999999999998</v>
      </c>
      <c r="Z263" s="268">
        <f t="shared" ref="Z263:AC271" si="167">+P263*$V$227</f>
        <v>6.5000000000000002E-2</v>
      </c>
      <c r="AA263" s="268">
        <f t="shared" si="167"/>
        <v>6.5000000000000002E-2</v>
      </c>
      <c r="AB263" s="268">
        <f t="shared" si="167"/>
        <v>2.1000000000000001E-2</v>
      </c>
      <c r="AC263" s="268">
        <f t="shared" si="167"/>
        <v>0.04</v>
      </c>
      <c r="AD263">
        <v>4.0000000000000001E-3</v>
      </c>
      <c r="AE263">
        <f t="shared" si="164"/>
        <v>1.2999999999999999E-2</v>
      </c>
      <c r="AF263">
        <v>1.7899999999999999E-2</v>
      </c>
    </row>
    <row r="264" spans="1:32" ht="15" thickBot="1" x14ac:dyDescent="0.35">
      <c r="A264" s="308"/>
      <c r="B264" s="309"/>
      <c r="C264" s="49" t="s">
        <v>114</v>
      </c>
      <c r="D264" s="7" t="s">
        <v>39</v>
      </c>
      <c r="E264" s="106">
        <v>0</v>
      </c>
      <c r="F264" s="108">
        <v>80000</v>
      </c>
      <c r="G264" s="108">
        <v>100000</v>
      </c>
      <c r="H264" s="108">
        <v>120000</v>
      </c>
      <c r="I264" s="108">
        <v>100000120000</v>
      </c>
      <c r="J264" s="152">
        <f t="shared" si="166"/>
        <v>0</v>
      </c>
      <c r="K264" s="152">
        <f t="shared" si="166"/>
        <v>1.2E-2</v>
      </c>
      <c r="L264" s="152">
        <f t="shared" si="166"/>
        <v>0.11600000000000001</v>
      </c>
      <c r="M264" s="152">
        <f t="shared" si="166"/>
        <v>0.41599999999999998</v>
      </c>
      <c r="N264" s="152">
        <f t="shared" si="166"/>
        <v>0.98199999999999998</v>
      </c>
      <c r="O264" s="152">
        <f t="shared" si="166"/>
        <v>60.290999999999997</v>
      </c>
      <c r="P264" s="152">
        <f t="shared" si="166"/>
        <v>1.155</v>
      </c>
      <c r="Q264" s="152">
        <f t="shared" si="166"/>
        <v>1.155</v>
      </c>
      <c r="R264" s="152">
        <f t="shared" si="166"/>
        <v>1.2E-2</v>
      </c>
      <c r="S264" s="152">
        <f t="shared" si="166"/>
        <v>1.2E-2</v>
      </c>
      <c r="T264" s="268">
        <f t="shared" ref="T264:Y271" si="168">+J264*$V$227</f>
        <v>0</v>
      </c>
      <c r="U264" s="268">
        <f t="shared" si="168"/>
        <v>1E-3</v>
      </c>
      <c r="V264" s="268">
        <f t="shared" si="168"/>
        <v>1.2999999999999999E-2</v>
      </c>
      <c r="W264" s="268">
        <f t="shared" si="168"/>
        <v>4.7E-2</v>
      </c>
      <c r="X264" s="268">
        <f t="shared" si="168"/>
        <v>0.111</v>
      </c>
      <c r="Y264" s="268">
        <f t="shared" si="168"/>
        <v>6.7939999999999996</v>
      </c>
      <c r="Z264" s="268">
        <f t="shared" si="167"/>
        <v>0.13</v>
      </c>
      <c r="AA264" s="268">
        <f t="shared" si="167"/>
        <v>0.13</v>
      </c>
      <c r="AB264" s="268">
        <f t="shared" si="167"/>
        <v>1E-3</v>
      </c>
      <c r="AC264" s="268">
        <f t="shared" si="167"/>
        <v>1E-3</v>
      </c>
      <c r="AD264">
        <v>4.0000000000000001E-3</v>
      </c>
      <c r="AE264">
        <f t="shared" si="164"/>
        <v>1.2999999999999999E-2</v>
      </c>
      <c r="AF264">
        <v>1.7899999999999999E-2</v>
      </c>
    </row>
    <row r="265" spans="1:32" ht="29.4" thickBot="1" x14ac:dyDescent="0.35">
      <c r="A265" s="308"/>
      <c r="B265" s="309"/>
      <c r="C265" s="49" t="s">
        <v>115</v>
      </c>
      <c r="D265" s="7" t="s">
        <v>40</v>
      </c>
      <c r="E265" s="106">
        <v>0</v>
      </c>
      <c r="F265" s="108">
        <v>20000</v>
      </c>
      <c r="G265" s="108">
        <v>22000</v>
      </c>
      <c r="H265" s="108">
        <v>25000</v>
      </c>
      <c r="I265" s="108">
        <v>10000025000</v>
      </c>
      <c r="J265" s="152">
        <f t="shared" si="166"/>
        <v>0</v>
      </c>
      <c r="K265" s="152">
        <f t="shared" si="166"/>
        <v>1.2E-2</v>
      </c>
      <c r="L265" s="152">
        <f t="shared" si="166"/>
        <v>0.11600000000000001</v>
      </c>
      <c r="M265" s="152">
        <f t="shared" si="166"/>
        <v>0.41599999999999998</v>
      </c>
      <c r="N265" s="152">
        <f t="shared" si="166"/>
        <v>0.98199999999999998</v>
      </c>
      <c r="O265" s="152">
        <f t="shared" si="166"/>
        <v>30.146000000000001</v>
      </c>
      <c r="P265" s="152">
        <f t="shared" si="166"/>
        <v>0.57799999999999996</v>
      </c>
      <c r="Q265" s="152">
        <f t="shared" si="166"/>
        <v>0.57799999999999996</v>
      </c>
      <c r="R265" s="152">
        <f t="shared" si="166"/>
        <v>1.2E-2</v>
      </c>
      <c r="S265" s="152">
        <f t="shared" si="166"/>
        <v>1.2E-2</v>
      </c>
      <c r="T265" s="268">
        <f t="shared" si="168"/>
        <v>0</v>
      </c>
      <c r="U265" s="268">
        <f t="shared" si="168"/>
        <v>1E-3</v>
      </c>
      <c r="V265" s="268">
        <f t="shared" si="168"/>
        <v>1.2999999999999999E-2</v>
      </c>
      <c r="W265" s="268">
        <f t="shared" si="168"/>
        <v>4.7E-2</v>
      </c>
      <c r="X265" s="268">
        <f t="shared" si="168"/>
        <v>0.111</v>
      </c>
      <c r="Y265" s="268">
        <f t="shared" si="168"/>
        <v>3.3969999999999998</v>
      </c>
      <c r="Z265" s="268">
        <f t="shared" si="167"/>
        <v>6.5000000000000002E-2</v>
      </c>
      <c r="AA265" s="268">
        <f t="shared" si="167"/>
        <v>6.5000000000000002E-2</v>
      </c>
      <c r="AB265" s="268">
        <f t="shared" si="167"/>
        <v>1E-3</v>
      </c>
      <c r="AC265" s="268">
        <f t="shared" si="167"/>
        <v>1E-3</v>
      </c>
      <c r="AD265">
        <v>4.0000000000000001E-3</v>
      </c>
      <c r="AE265">
        <f t="shared" si="164"/>
        <v>1.2999999999999999E-2</v>
      </c>
      <c r="AF265">
        <v>1.7899999999999999E-2</v>
      </c>
    </row>
    <row r="266" spans="1:32" ht="15" thickBot="1" x14ac:dyDescent="0.35">
      <c r="A266" s="308"/>
      <c r="B266" s="309"/>
      <c r="C266" s="54" t="s">
        <v>116</v>
      </c>
      <c r="D266" s="8" t="s">
        <v>41</v>
      </c>
      <c r="E266" s="106">
        <v>0</v>
      </c>
      <c r="F266" s="108">
        <v>100</v>
      </c>
      <c r="G266" s="108">
        <v>5000</v>
      </c>
      <c r="H266" s="108">
        <v>10000</v>
      </c>
      <c r="I266" s="108">
        <v>10000010000</v>
      </c>
      <c r="J266" s="152">
        <f t="shared" si="166"/>
        <v>0</v>
      </c>
      <c r="K266" s="152">
        <f t="shared" si="166"/>
        <v>1.2E-2</v>
      </c>
      <c r="L266" s="152">
        <f t="shared" si="166"/>
        <v>0.11600000000000001</v>
      </c>
      <c r="M266" s="152">
        <f t="shared" si="166"/>
        <v>0.41599999999999998</v>
      </c>
      <c r="N266" s="152">
        <f t="shared" si="166"/>
        <v>0.98199999999999998</v>
      </c>
      <c r="O266" s="152">
        <f t="shared" si="166"/>
        <v>30.146000000000001</v>
      </c>
      <c r="P266" s="152">
        <f t="shared" si="166"/>
        <v>0.57799999999999996</v>
      </c>
      <c r="Q266" s="152">
        <f t="shared" si="166"/>
        <v>0.57799999999999996</v>
      </c>
      <c r="R266" s="152">
        <f t="shared" si="166"/>
        <v>1.2E-2</v>
      </c>
      <c r="S266" s="152">
        <f t="shared" si="166"/>
        <v>1.2E-2</v>
      </c>
      <c r="T266" s="268">
        <f t="shared" si="168"/>
        <v>0</v>
      </c>
      <c r="U266" s="268">
        <f t="shared" si="168"/>
        <v>1E-3</v>
      </c>
      <c r="V266" s="268">
        <f t="shared" si="168"/>
        <v>1.2999999999999999E-2</v>
      </c>
      <c r="W266" s="268">
        <f t="shared" si="168"/>
        <v>4.7E-2</v>
      </c>
      <c r="X266" s="268">
        <f t="shared" si="168"/>
        <v>0.111</v>
      </c>
      <c r="Y266" s="268">
        <f t="shared" si="168"/>
        <v>3.3969999999999998</v>
      </c>
      <c r="Z266" s="268">
        <f t="shared" si="167"/>
        <v>6.5000000000000002E-2</v>
      </c>
      <c r="AA266" s="268">
        <f t="shared" si="167"/>
        <v>6.5000000000000002E-2</v>
      </c>
      <c r="AB266" s="268">
        <f t="shared" si="167"/>
        <v>1E-3</v>
      </c>
      <c r="AC266" s="268">
        <f t="shared" si="167"/>
        <v>1E-3</v>
      </c>
      <c r="AD266">
        <v>4.0000000000000001E-3</v>
      </c>
      <c r="AE266">
        <f t="shared" si="164"/>
        <v>1.2999999999999999E-2</v>
      </c>
      <c r="AF266">
        <v>1.7899999999999999E-2</v>
      </c>
    </row>
    <row r="267" spans="1:32" ht="29.4" thickBot="1" x14ac:dyDescent="0.35">
      <c r="A267" s="308"/>
      <c r="B267" s="309"/>
      <c r="C267" s="54" t="s">
        <v>117</v>
      </c>
      <c r="D267" s="8" t="s">
        <v>42</v>
      </c>
      <c r="E267" s="106">
        <v>0</v>
      </c>
      <c r="F267" s="108">
        <v>100</v>
      </c>
      <c r="G267" s="108">
        <v>5000</v>
      </c>
      <c r="H267" s="108">
        <v>10000</v>
      </c>
      <c r="I267" s="108">
        <v>10000010000</v>
      </c>
      <c r="J267" s="152">
        <f t="shared" si="166"/>
        <v>0</v>
      </c>
      <c r="K267" s="152">
        <f t="shared" si="166"/>
        <v>1.2E-2</v>
      </c>
      <c r="L267" s="152">
        <f t="shared" si="166"/>
        <v>0.11600000000000001</v>
      </c>
      <c r="M267" s="152">
        <f t="shared" si="166"/>
        <v>0.41599999999999998</v>
      </c>
      <c r="N267" s="152">
        <f t="shared" si="166"/>
        <v>0.98199999999999998</v>
      </c>
      <c r="O267" s="152">
        <f t="shared" si="166"/>
        <v>30.146000000000001</v>
      </c>
      <c r="P267" s="152">
        <f t="shared" si="166"/>
        <v>0.57799999999999996</v>
      </c>
      <c r="Q267" s="152">
        <f t="shared" si="166"/>
        <v>0.57799999999999996</v>
      </c>
      <c r="R267" s="152">
        <f t="shared" si="166"/>
        <v>1.2E-2</v>
      </c>
      <c r="S267" s="152">
        <f t="shared" si="166"/>
        <v>1.2E-2</v>
      </c>
      <c r="T267" s="268">
        <f t="shared" si="168"/>
        <v>0</v>
      </c>
      <c r="U267" s="268">
        <f t="shared" si="168"/>
        <v>1E-3</v>
      </c>
      <c r="V267" s="268">
        <f t="shared" si="168"/>
        <v>1.2999999999999999E-2</v>
      </c>
      <c r="W267" s="268">
        <f t="shared" si="168"/>
        <v>4.7E-2</v>
      </c>
      <c r="X267" s="268">
        <f t="shared" si="168"/>
        <v>0.111</v>
      </c>
      <c r="Y267" s="268">
        <f t="shared" si="168"/>
        <v>3.3969999999999998</v>
      </c>
      <c r="Z267" s="268">
        <f t="shared" si="167"/>
        <v>6.5000000000000002E-2</v>
      </c>
      <c r="AA267" s="268">
        <f t="shared" si="167"/>
        <v>6.5000000000000002E-2</v>
      </c>
      <c r="AB267" s="268">
        <f t="shared" si="167"/>
        <v>1E-3</v>
      </c>
      <c r="AC267" s="268">
        <f t="shared" si="167"/>
        <v>1E-3</v>
      </c>
      <c r="AD267">
        <v>4.0000000000000001E-3</v>
      </c>
      <c r="AE267">
        <f t="shared" si="164"/>
        <v>1.2999999999999999E-2</v>
      </c>
      <c r="AF267">
        <v>1.7899999999999999E-2</v>
      </c>
    </row>
    <row r="268" spans="1:32" ht="29.4" thickBot="1" x14ac:dyDescent="0.35">
      <c r="A268" s="308"/>
      <c r="B268" s="309"/>
      <c r="C268" s="54" t="s">
        <v>118</v>
      </c>
      <c r="D268" s="8" t="s">
        <v>43</v>
      </c>
      <c r="E268" s="106">
        <v>0</v>
      </c>
      <c r="F268" s="108">
        <v>100</v>
      </c>
      <c r="G268" s="108">
        <v>5000</v>
      </c>
      <c r="H268" s="108">
        <v>10000</v>
      </c>
      <c r="I268" s="108">
        <v>10000010000</v>
      </c>
      <c r="J268" s="152">
        <f t="shared" si="166"/>
        <v>0</v>
      </c>
      <c r="K268" s="152">
        <f t="shared" si="166"/>
        <v>1.2E-2</v>
      </c>
      <c r="L268" s="152">
        <f t="shared" si="166"/>
        <v>0.11600000000000001</v>
      </c>
      <c r="M268" s="152">
        <f t="shared" si="166"/>
        <v>0.41599999999999998</v>
      </c>
      <c r="N268" s="152">
        <f t="shared" si="166"/>
        <v>0.98199999999999998</v>
      </c>
      <c r="O268" s="152">
        <f t="shared" si="166"/>
        <v>30.146000000000001</v>
      </c>
      <c r="P268" s="152">
        <f t="shared" si="166"/>
        <v>0.57799999999999996</v>
      </c>
      <c r="Q268" s="152">
        <f t="shared" si="166"/>
        <v>0.57799999999999996</v>
      </c>
      <c r="R268" s="152">
        <f t="shared" si="166"/>
        <v>1.2E-2</v>
      </c>
      <c r="S268" s="152">
        <f t="shared" si="166"/>
        <v>1.2E-2</v>
      </c>
      <c r="T268" s="268">
        <f t="shared" si="168"/>
        <v>0</v>
      </c>
      <c r="U268" s="268">
        <f t="shared" si="168"/>
        <v>1E-3</v>
      </c>
      <c r="V268" s="268">
        <f t="shared" si="168"/>
        <v>1.2999999999999999E-2</v>
      </c>
      <c r="W268" s="268">
        <f t="shared" si="168"/>
        <v>4.7E-2</v>
      </c>
      <c r="X268" s="268">
        <f t="shared" si="168"/>
        <v>0.111</v>
      </c>
      <c r="Y268" s="268">
        <f t="shared" si="168"/>
        <v>3.3969999999999998</v>
      </c>
      <c r="Z268" s="268">
        <f t="shared" si="167"/>
        <v>6.5000000000000002E-2</v>
      </c>
      <c r="AA268" s="268">
        <f t="shared" si="167"/>
        <v>6.5000000000000002E-2</v>
      </c>
      <c r="AB268" s="268">
        <f t="shared" si="167"/>
        <v>1E-3</v>
      </c>
      <c r="AC268" s="268">
        <f t="shared" si="167"/>
        <v>1E-3</v>
      </c>
      <c r="AD268">
        <v>4.0000000000000001E-3</v>
      </c>
      <c r="AE268">
        <f t="shared" si="164"/>
        <v>1.2999999999999999E-2</v>
      </c>
      <c r="AF268">
        <v>1.7899999999999999E-2</v>
      </c>
    </row>
    <row r="269" spans="1:32" ht="15" thickBot="1" x14ac:dyDescent="0.35">
      <c r="A269" s="308"/>
      <c r="B269" s="309"/>
      <c r="C269" s="55" t="s">
        <v>119</v>
      </c>
      <c r="D269" s="8" t="s">
        <v>44</v>
      </c>
      <c r="E269" s="105">
        <v>0</v>
      </c>
      <c r="F269" s="108">
        <v>200</v>
      </c>
      <c r="G269" s="108">
        <v>2000</v>
      </c>
      <c r="H269" s="108">
        <v>1000002000</v>
      </c>
      <c r="I269" s="108">
        <v>1000002000</v>
      </c>
      <c r="J269" s="152">
        <f t="shared" si="166"/>
        <v>0</v>
      </c>
      <c r="K269" s="152">
        <f t="shared" si="166"/>
        <v>0.11600000000000001</v>
      </c>
      <c r="L269" s="152">
        <f t="shared" si="166"/>
        <v>0.41599999999999998</v>
      </c>
      <c r="M269" s="152">
        <f t="shared" si="166"/>
        <v>0.98199999999999998</v>
      </c>
      <c r="N269" s="152">
        <f t="shared" si="166"/>
        <v>0</v>
      </c>
      <c r="O269" s="152">
        <f t="shared" si="166"/>
        <v>1686.3</v>
      </c>
      <c r="P269" s="152">
        <f t="shared" si="166"/>
        <v>0</v>
      </c>
      <c r="Q269" s="152">
        <f t="shared" si="166"/>
        <v>0</v>
      </c>
      <c r="R269" s="152">
        <f t="shared" si="166"/>
        <v>1.2E-2</v>
      </c>
      <c r="S269" s="152">
        <f t="shared" si="166"/>
        <v>1.2E-2</v>
      </c>
      <c r="T269" s="268">
        <f t="shared" si="168"/>
        <v>0</v>
      </c>
      <c r="U269" s="268">
        <f t="shared" si="168"/>
        <v>1.2999999999999999E-2</v>
      </c>
      <c r="V269" s="268">
        <f t="shared" si="168"/>
        <v>4.7E-2</v>
      </c>
      <c r="W269" s="268">
        <f t="shared" si="168"/>
        <v>0.111</v>
      </c>
      <c r="X269" s="268">
        <f t="shared" si="168"/>
        <v>0</v>
      </c>
      <c r="Y269" s="268">
        <f t="shared" si="168"/>
        <v>190.01900000000001</v>
      </c>
      <c r="Z269" s="268">
        <f t="shared" si="167"/>
        <v>0</v>
      </c>
      <c r="AA269" s="268">
        <f t="shared" si="167"/>
        <v>0</v>
      </c>
      <c r="AB269" s="268">
        <f t="shared" si="167"/>
        <v>1E-3</v>
      </c>
      <c r="AC269" s="268">
        <f t="shared" si="167"/>
        <v>1E-3</v>
      </c>
      <c r="AD269">
        <v>4.0000000000000001E-3</v>
      </c>
      <c r="AE269">
        <f t="shared" si="164"/>
        <v>1.2999999999999999E-2</v>
      </c>
      <c r="AF269">
        <v>1.7899999999999999E-2</v>
      </c>
    </row>
    <row r="270" spans="1:32" ht="15" thickBot="1" x14ac:dyDescent="0.35">
      <c r="A270" s="310" t="s">
        <v>120</v>
      </c>
      <c r="B270" s="311" t="s">
        <v>120</v>
      </c>
      <c r="C270" s="25" t="s">
        <v>121</v>
      </c>
      <c r="D270" s="9" t="s">
        <v>45</v>
      </c>
      <c r="E270" s="105">
        <v>0</v>
      </c>
      <c r="F270" s="108">
        <v>200</v>
      </c>
      <c r="G270" s="108">
        <v>400</v>
      </c>
      <c r="H270" s="108">
        <v>800</v>
      </c>
      <c r="I270" s="108">
        <v>100000800</v>
      </c>
      <c r="J270" s="269">
        <f t="shared" si="166"/>
        <v>0</v>
      </c>
      <c r="K270" s="270">
        <f t="shared" si="166"/>
        <v>0.98199999999999998</v>
      </c>
      <c r="L270" s="270">
        <f t="shared" si="166"/>
        <v>1.109</v>
      </c>
      <c r="M270" s="270">
        <f t="shared" si="166"/>
        <v>1.64</v>
      </c>
      <c r="N270" s="270">
        <f t="shared" si="166"/>
        <v>1.8480000000000001</v>
      </c>
      <c r="O270" s="270">
        <f t="shared" si="166"/>
        <v>96.789000000000001</v>
      </c>
      <c r="P270" s="270">
        <f t="shared" si="166"/>
        <v>1.155</v>
      </c>
      <c r="Q270" s="270">
        <f t="shared" si="166"/>
        <v>1.155</v>
      </c>
      <c r="R270" s="270">
        <f t="shared" si="166"/>
        <v>0.38100000000000001</v>
      </c>
      <c r="S270" s="270">
        <f t="shared" si="166"/>
        <v>0.71599999999999997</v>
      </c>
      <c r="T270" s="268">
        <f t="shared" si="168"/>
        <v>0</v>
      </c>
      <c r="U270" s="268">
        <f t="shared" si="168"/>
        <v>0.111</v>
      </c>
      <c r="V270" s="268">
        <f t="shared" si="168"/>
        <v>0.125</v>
      </c>
      <c r="W270" s="268">
        <f t="shared" si="168"/>
        <v>0.185</v>
      </c>
      <c r="X270" s="268">
        <f t="shared" si="168"/>
        <v>0.20799999999999999</v>
      </c>
      <c r="Y270" s="268">
        <f t="shared" si="168"/>
        <v>10.907</v>
      </c>
      <c r="Z270" s="268">
        <f t="shared" si="167"/>
        <v>0.13</v>
      </c>
      <c r="AA270" s="268">
        <f t="shared" si="167"/>
        <v>0.13</v>
      </c>
      <c r="AB270" s="268">
        <f t="shared" si="167"/>
        <v>4.2999999999999997E-2</v>
      </c>
      <c r="AC270" s="268">
        <f t="shared" si="167"/>
        <v>8.1000000000000003E-2</v>
      </c>
      <c r="AD270">
        <v>4.0000000000000001E-3</v>
      </c>
      <c r="AE270">
        <f t="shared" si="164"/>
        <v>1.2999999999999999E-2</v>
      </c>
      <c r="AF270">
        <v>1.7899999999999999E-2</v>
      </c>
    </row>
    <row r="271" spans="1:32" ht="18.600000000000001" customHeight="1" thickBot="1" x14ac:dyDescent="0.35">
      <c r="A271" s="310"/>
      <c r="B271" s="312"/>
      <c r="C271" s="63" t="s">
        <v>122</v>
      </c>
      <c r="D271" s="10" t="s">
        <v>46</v>
      </c>
      <c r="E271" s="111">
        <v>0</v>
      </c>
      <c r="F271" s="112">
        <v>200</v>
      </c>
      <c r="G271" s="112">
        <v>400</v>
      </c>
      <c r="H271" s="112">
        <v>800</v>
      </c>
      <c r="I271" s="112">
        <v>100000800</v>
      </c>
      <c r="J271" s="271">
        <f t="shared" si="166"/>
        <v>0</v>
      </c>
      <c r="K271" s="272">
        <f t="shared" si="166"/>
        <v>1.109</v>
      </c>
      <c r="L271" s="272">
        <f t="shared" si="166"/>
        <v>1.64</v>
      </c>
      <c r="M271" s="272">
        <f t="shared" si="166"/>
        <v>1.8480000000000001</v>
      </c>
      <c r="N271" s="272">
        <f t="shared" si="166"/>
        <v>1.964</v>
      </c>
      <c r="O271" s="273">
        <f t="shared" si="166"/>
        <v>3372.6</v>
      </c>
      <c r="P271" s="274">
        <f t="shared" si="166"/>
        <v>0</v>
      </c>
      <c r="Q271" s="274">
        <f t="shared" si="166"/>
        <v>0</v>
      </c>
      <c r="R271" s="272">
        <f t="shared" si="166"/>
        <v>0.38100000000000001</v>
      </c>
      <c r="S271" s="272">
        <f t="shared" si="166"/>
        <v>0.71599999999999997</v>
      </c>
      <c r="T271" s="268">
        <f t="shared" si="168"/>
        <v>0</v>
      </c>
      <c r="U271" s="268">
        <f t="shared" si="168"/>
        <v>0.125</v>
      </c>
      <c r="V271" s="268">
        <f t="shared" si="168"/>
        <v>0.185</v>
      </c>
      <c r="W271" s="268">
        <f t="shared" si="168"/>
        <v>0.20799999999999999</v>
      </c>
      <c r="X271" s="268">
        <f t="shared" si="168"/>
        <v>0.221</v>
      </c>
      <c r="Y271" s="268">
        <f t="shared" si="168"/>
        <v>380.03800000000001</v>
      </c>
      <c r="Z271" s="268">
        <f t="shared" si="167"/>
        <v>0</v>
      </c>
      <c r="AA271" s="268">
        <f t="shared" si="167"/>
        <v>0</v>
      </c>
      <c r="AB271" s="268">
        <f t="shared" si="167"/>
        <v>4.2999999999999997E-2</v>
      </c>
      <c r="AC271" s="268">
        <f t="shared" si="167"/>
        <v>8.1000000000000003E-2</v>
      </c>
      <c r="AD271">
        <v>4.0000000000000001E-3</v>
      </c>
      <c r="AE271">
        <f t="shared" si="164"/>
        <v>1.2999999999999999E-2</v>
      </c>
      <c r="AF271">
        <v>1.7899999999999999E-2</v>
      </c>
    </row>
    <row r="272" spans="1:32" ht="19.2" customHeight="1" thickBot="1" x14ac:dyDescent="0.35">
      <c r="A272" s="85"/>
      <c r="B272" s="82"/>
      <c r="C272" s="86"/>
      <c r="D272" s="87">
        <v>2024</v>
      </c>
      <c r="E272" s="104"/>
      <c r="F272" s="104"/>
      <c r="G272" s="104"/>
      <c r="H272" s="104"/>
      <c r="I272" s="104"/>
      <c r="J272" s="82"/>
      <c r="K272" s="82"/>
      <c r="L272" s="82"/>
      <c r="M272" s="82"/>
      <c r="N272" s="82"/>
      <c r="O272" s="82"/>
      <c r="P272" s="82"/>
      <c r="Q272" s="82"/>
      <c r="R272" s="88"/>
      <c r="S272" s="88"/>
      <c r="T272" s="83" t="s">
        <v>47</v>
      </c>
      <c r="U272" s="83"/>
      <c r="V272" s="83">
        <v>0</v>
      </c>
      <c r="W272" s="83"/>
      <c r="X272" s="83"/>
      <c r="Y272" s="83"/>
      <c r="Z272" s="83"/>
      <c r="AA272" s="83"/>
      <c r="AB272" s="83"/>
      <c r="AC272" s="83"/>
      <c r="AD272" s="82"/>
      <c r="AE272" s="82"/>
      <c r="AF272" s="82"/>
    </row>
    <row r="273" spans="1:32" ht="15" thickBot="1" x14ac:dyDescent="0.35">
      <c r="A273" s="313" t="s">
        <v>66</v>
      </c>
      <c r="B273" s="314" t="s">
        <v>67</v>
      </c>
      <c r="C273" s="21" t="s">
        <v>68</v>
      </c>
      <c r="D273" s="1" t="s">
        <v>4</v>
      </c>
      <c r="E273" s="105">
        <v>55</v>
      </c>
      <c r="F273" s="105">
        <v>77</v>
      </c>
      <c r="G273" s="105">
        <v>99</v>
      </c>
      <c r="H273" s="105">
        <v>121</v>
      </c>
      <c r="I273" s="105">
        <v>100000121</v>
      </c>
      <c r="J273" s="145">
        <f>J93*1.25</f>
        <v>0.45</v>
      </c>
      <c r="K273" s="145">
        <f t="shared" ref="J273:S288" si="169">K93*1.25</f>
        <v>0.9</v>
      </c>
      <c r="L273" s="145">
        <f t="shared" si="169"/>
        <v>1.2</v>
      </c>
      <c r="M273" s="145">
        <f t="shared" si="169"/>
        <v>1.7749999999999999</v>
      </c>
      <c r="N273" s="145">
        <f t="shared" si="169"/>
        <v>2</v>
      </c>
      <c r="O273" s="145">
        <f t="shared" si="169"/>
        <v>32.625</v>
      </c>
      <c r="P273" s="145">
        <f t="shared" si="169"/>
        <v>0.625</v>
      </c>
      <c r="Q273" s="145">
        <f t="shared" si="169"/>
        <v>0.625</v>
      </c>
      <c r="R273" s="145">
        <f t="shared" si="169"/>
        <v>0.41299999999999998</v>
      </c>
      <c r="S273" s="145">
        <f t="shared" si="169"/>
        <v>0.77500000000000002</v>
      </c>
      <c r="T273" s="268">
        <f t="shared" ref="T273:AC288" si="170">+J273*$V$272</f>
        <v>0</v>
      </c>
      <c r="U273" s="268">
        <f t="shared" si="170"/>
        <v>0</v>
      </c>
      <c r="V273" s="268">
        <f t="shared" si="170"/>
        <v>0</v>
      </c>
      <c r="W273" s="268">
        <f t="shared" si="170"/>
        <v>0</v>
      </c>
      <c r="X273" s="268">
        <f t="shared" si="170"/>
        <v>0</v>
      </c>
      <c r="Y273" s="268">
        <f t="shared" si="170"/>
        <v>0</v>
      </c>
      <c r="Z273" s="268">
        <f t="shared" si="170"/>
        <v>0</v>
      </c>
      <c r="AA273" s="268">
        <f t="shared" si="170"/>
        <v>0</v>
      </c>
      <c r="AB273" s="268">
        <f t="shared" si="170"/>
        <v>0</v>
      </c>
      <c r="AC273" s="268">
        <f t="shared" si="170"/>
        <v>0</v>
      </c>
      <c r="AD273">
        <v>6.0000000000000001E-3</v>
      </c>
      <c r="AE273">
        <f>0.009</f>
        <v>8.9999999999999993E-3</v>
      </c>
      <c r="AF273">
        <v>1.7899999999999999E-2</v>
      </c>
    </row>
    <row r="274" spans="1:32" ht="15" thickBot="1" x14ac:dyDescent="0.35">
      <c r="A274" s="313"/>
      <c r="B274" s="314"/>
      <c r="C274" s="21" t="s">
        <v>69</v>
      </c>
      <c r="D274" s="1" t="s">
        <v>5</v>
      </c>
      <c r="E274" s="105">
        <v>90</v>
      </c>
      <c r="F274" s="105">
        <v>126</v>
      </c>
      <c r="G274" s="105">
        <v>162</v>
      </c>
      <c r="H274" s="105">
        <v>198</v>
      </c>
      <c r="I274" s="105">
        <v>100000198</v>
      </c>
      <c r="J274" s="145">
        <f t="shared" si="169"/>
        <v>0.45</v>
      </c>
      <c r="K274" s="145">
        <f t="shared" si="169"/>
        <v>0.9</v>
      </c>
      <c r="L274" s="145">
        <f t="shared" si="169"/>
        <v>1.2</v>
      </c>
      <c r="M274" s="145">
        <f t="shared" si="169"/>
        <v>1.7749999999999999</v>
      </c>
      <c r="N274" s="145">
        <f t="shared" si="169"/>
        <v>2</v>
      </c>
      <c r="O274" s="145">
        <f t="shared" si="169"/>
        <v>32.625</v>
      </c>
      <c r="P274" s="145">
        <f t="shared" si="169"/>
        <v>0.625</v>
      </c>
      <c r="Q274" s="145">
        <f t="shared" si="169"/>
        <v>0.625</v>
      </c>
      <c r="R274" s="145">
        <f t="shared" si="169"/>
        <v>0.41299999999999998</v>
      </c>
      <c r="S274" s="145">
        <f t="shared" si="169"/>
        <v>0.77500000000000002</v>
      </c>
      <c r="T274" s="268">
        <f t="shared" si="170"/>
        <v>0</v>
      </c>
      <c r="U274" s="268">
        <f t="shared" si="170"/>
        <v>0</v>
      </c>
      <c r="V274" s="268">
        <f t="shared" si="170"/>
        <v>0</v>
      </c>
      <c r="W274" s="268">
        <f t="shared" si="170"/>
        <v>0</v>
      </c>
      <c r="X274" s="268">
        <f t="shared" si="170"/>
        <v>0</v>
      </c>
      <c r="Y274" s="268">
        <f t="shared" si="170"/>
        <v>0</v>
      </c>
      <c r="Z274" s="268">
        <f t="shared" si="170"/>
        <v>0</v>
      </c>
      <c r="AA274" s="268">
        <f t="shared" si="170"/>
        <v>0</v>
      </c>
      <c r="AB274" s="268">
        <f t="shared" si="170"/>
        <v>0</v>
      </c>
      <c r="AC274" s="268">
        <f t="shared" si="170"/>
        <v>0</v>
      </c>
      <c r="AD274">
        <v>6.0000000000000001E-3</v>
      </c>
      <c r="AE274">
        <f t="shared" ref="AE274:AE316" si="171">0.009</f>
        <v>8.9999999999999993E-3</v>
      </c>
      <c r="AF274">
        <v>1.7899999999999999E-2</v>
      </c>
    </row>
    <row r="275" spans="1:32" ht="15" thickBot="1" x14ac:dyDescent="0.35">
      <c r="A275" s="313"/>
      <c r="B275" s="314"/>
      <c r="C275" s="21" t="s">
        <v>70</v>
      </c>
      <c r="D275" s="1" t="s">
        <v>6</v>
      </c>
      <c r="E275" s="105">
        <v>124</v>
      </c>
      <c r="F275" s="105">
        <v>174</v>
      </c>
      <c r="G275" s="105">
        <v>224</v>
      </c>
      <c r="H275" s="105">
        <v>274</v>
      </c>
      <c r="I275" s="105">
        <v>100000274</v>
      </c>
      <c r="J275" s="145">
        <f t="shared" si="169"/>
        <v>0.45</v>
      </c>
      <c r="K275" s="145">
        <f t="shared" si="169"/>
        <v>0.9</v>
      </c>
      <c r="L275" s="145">
        <f t="shared" si="169"/>
        <v>1.2</v>
      </c>
      <c r="M275" s="145">
        <f t="shared" si="169"/>
        <v>1.7749999999999999</v>
      </c>
      <c r="N275" s="145">
        <f t="shared" si="169"/>
        <v>2</v>
      </c>
      <c r="O275" s="145">
        <f t="shared" si="169"/>
        <v>32.625</v>
      </c>
      <c r="P275" s="145">
        <f t="shared" si="169"/>
        <v>0.625</v>
      </c>
      <c r="Q275" s="145">
        <f t="shared" si="169"/>
        <v>0.625</v>
      </c>
      <c r="R275" s="145">
        <f t="shared" si="169"/>
        <v>0.41299999999999998</v>
      </c>
      <c r="S275" s="145">
        <f t="shared" si="169"/>
        <v>0.77500000000000002</v>
      </c>
      <c r="T275" s="268">
        <f t="shared" si="170"/>
        <v>0</v>
      </c>
      <c r="U275" s="268">
        <f t="shared" si="170"/>
        <v>0</v>
      </c>
      <c r="V275" s="268">
        <f t="shared" si="170"/>
        <v>0</v>
      </c>
      <c r="W275" s="268">
        <f t="shared" si="170"/>
        <v>0</v>
      </c>
      <c r="X275" s="268">
        <f t="shared" si="170"/>
        <v>0</v>
      </c>
      <c r="Y275" s="268">
        <f t="shared" si="170"/>
        <v>0</v>
      </c>
      <c r="Z275" s="268">
        <f t="shared" si="170"/>
        <v>0</v>
      </c>
      <c r="AA275" s="268">
        <f t="shared" si="170"/>
        <v>0</v>
      </c>
      <c r="AB275" s="268">
        <f t="shared" si="170"/>
        <v>0</v>
      </c>
      <c r="AC275" s="268">
        <f t="shared" si="170"/>
        <v>0</v>
      </c>
      <c r="AD275">
        <v>6.0000000000000001E-3</v>
      </c>
      <c r="AE275">
        <f t="shared" si="171"/>
        <v>8.9999999999999993E-3</v>
      </c>
      <c r="AF275">
        <v>1.7899999999999999E-2</v>
      </c>
    </row>
    <row r="276" spans="1:32" ht="15" thickBot="1" x14ac:dyDescent="0.35">
      <c r="A276" s="313"/>
      <c r="B276" s="314"/>
      <c r="C276" s="21" t="s">
        <v>71</v>
      </c>
      <c r="D276" s="1" t="s">
        <v>7</v>
      </c>
      <c r="E276" s="105">
        <v>160</v>
      </c>
      <c r="F276" s="105">
        <v>224</v>
      </c>
      <c r="G276" s="105">
        <v>288</v>
      </c>
      <c r="H276" s="105">
        <v>352</v>
      </c>
      <c r="I276" s="105">
        <v>100000352</v>
      </c>
      <c r="J276" s="145">
        <f t="shared" si="169"/>
        <v>0.45</v>
      </c>
      <c r="K276" s="145">
        <f t="shared" si="169"/>
        <v>0.9</v>
      </c>
      <c r="L276" s="145">
        <f t="shared" si="169"/>
        <v>1.2</v>
      </c>
      <c r="M276" s="145">
        <f t="shared" si="169"/>
        <v>1.7749999999999999</v>
      </c>
      <c r="N276" s="145">
        <f t="shared" si="169"/>
        <v>2</v>
      </c>
      <c r="O276" s="145">
        <f t="shared" si="169"/>
        <v>32.625</v>
      </c>
      <c r="P276" s="145">
        <f t="shared" si="169"/>
        <v>0.625</v>
      </c>
      <c r="Q276" s="145">
        <f t="shared" si="169"/>
        <v>0.625</v>
      </c>
      <c r="R276" s="145">
        <f t="shared" si="169"/>
        <v>0.41299999999999998</v>
      </c>
      <c r="S276" s="145">
        <f t="shared" si="169"/>
        <v>0.77500000000000002</v>
      </c>
      <c r="T276" s="268">
        <f t="shared" si="170"/>
        <v>0</v>
      </c>
      <c r="U276" s="268">
        <f t="shared" si="170"/>
        <v>0</v>
      </c>
      <c r="V276" s="268">
        <f t="shared" si="170"/>
        <v>0</v>
      </c>
      <c r="W276" s="268">
        <f t="shared" si="170"/>
        <v>0</v>
      </c>
      <c r="X276" s="268">
        <f t="shared" si="170"/>
        <v>0</v>
      </c>
      <c r="Y276" s="268">
        <f t="shared" si="170"/>
        <v>0</v>
      </c>
      <c r="Z276" s="268">
        <f t="shared" si="170"/>
        <v>0</v>
      </c>
      <c r="AA276" s="268">
        <f t="shared" si="170"/>
        <v>0</v>
      </c>
      <c r="AB276" s="268">
        <f t="shared" si="170"/>
        <v>0</v>
      </c>
      <c r="AC276" s="268">
        <f t="shared" si="170"/>
        <v>0</v>
      </c>
      <c r="AD276">
        <v>6.0000000000000001E-3</v>
      </c>
      <c r="AE276">
        <f t="shared" si="171"/>
        <v>8.9999999999999993E-3</v>
      </c>
      <c r="AF276">
        <v>1.7899999999999999E-2</v>
      </c>
    </row>
    <row r="277" spans="1:32" ht="15" thickBot="1" x14ac:dyDescent="0.35">
      <c r="A277" s="313"/>
      <c r="B277" s="314"/>
      <c r="C277" s="21" t="s">
        <v>72</v>
      </c>
      <c r="D277" s="1" t="s">
        <v>8</v>
      </c>
      <c r="E277" s="105">
        <v>195</v>
      </c>
      <c r="F277" s="105">
        <v>273</v>
      </c>
      <c r="G277" s="105">
        <v>351</v>
      </c>
      <c r="H277" s="105">
        <v>429</v>
      </c>
      <c r="I277" s="105">
        <v>100000429</v>
      </c>
      <c r="J277" s="145">
        <f t="shared" si="169"/>
        <v>0.45</v>
      </c>
      <c r="K277" s="145">
        <f t="shared" si="169"/>
        <v>0.9</v>
      </c>
      <c r="L277" s="145">
        <f t="shared" si="169"/>
        <v>1.2</v>
      </c>
      <c r="M277" s="145">
        <f t="shared" si="169"/>
        <v>1.7749999999999999</v>
      </c>
      <c r="N277" s="145">
        <f t="shared" si="169"/>
        <v>2</v>
      </c>
      <c r="O277" s="145">
        <f t="shared" si="169"/>
        <v>32.625</v>
      </c>
      <c r="P277" s="145">
        <f t="shared" si="169"/>
        <v>0.625</v>
      </c>
      <c r="Q277" s="145">
        <f t="shared" si="169"/>
        <v>0.625</v>
      </c>
      <c r="R277" s="145">
        <f t="shared" si="169"/>
        <v>0.41299999999999998</v>
      </c>
      <c r="S277" s="145">
        <f t="shared" si="169"/>
        <v>0.77500000000000002</v>
      </c>
      <c r="T277" s="268">
        <f t="shared" si="170"/>
        <v>0</v>
      </c>
      <c r="U277" s="268">
        <f t="shared" si="170"/>
        <v>0</v>
      </c>
      <c r="V277" s="268">
        <f t="shared" si="170"/>
        <v>0</v>
      </c>
      <c r="W277" s="268">
        <f t="shared" si="170"/>
        <v>0</v>
      </c>
      <c r="X277" s="268">
        <f t="shared" si="170"/>
        <v>0</v>
      </c>
      <c r="Y277" s="268">
        <f t="shared" si="170"/>
        <v>0</v>
      </c>
      <c r="Z277" s="268">
        <f t="shared" si="170"/>
        <v>0</v>
      </c>
      <c r="AA277" s="268">
        <f t="shared" si="170"/>
        <v>0</v>
      </c>
      <c r="AB277" s="268">
        <f t="shared" si="170"/>
        <v>0</v>
      </c>
      <c r="AC277" s="268">
        <f t="shared" si="170"/>
        <v>0</v>
      </c>
      <c r="AD277">
        <v>6.0000000000000001E-3</v>
      </c>
      <c r="AE277">
        <f t="shared" si="171"/>
        <v>8.9999999999999993E-3</v>
      </c>
      <c r="AF277">
        <v>1.7899999999999999E-2</v>
      </c>
    </row>
    <row r="278" spans="1:32" ht="15" thickBot="1" x14ac:dyDescent="0.35">
      <c r="A278" s="313"/>
      <c r="B278" s="314"/>
      <c r="C278" s="21" t="s">
        <v>73</v>
      </c>
      <c r="D278" s="1" t="s">
        <v>9</v>
      </c>
      <c r="E278" s="105">
        <v>230</v>
      </c>
      <c r="F278" s="105">
        <v>322</v>
      </c>
      <c r="G278" s="105">
        <v>414</v>
      </c>
      <c r="H278" s="105">
        <v>506</v>
      </c>
      <c r="I278" s="105">
        <v>100000506</v>
      </c>
      <c r="J278" s="145">
        <f t="shared" si="169"/>
        <v>0.45</v>
      </c>
      <c r="K278" s="145">
        <f t="shared" si="169"/>
        <v>0.9</v>
      </c>
      <c r="L278" s="145">
        <f t="shared" si="169"/>
        <v>1.2</v>
      </c>
      <c r="M278" s="145">
        <f t="shared" si="169"/>
        <v>1.7749999999999999</v>
      </c>
      <c r="N278" s="145">
        <f t="shared" si="169"/>
        <v>2</v>
      </c>
      <c r="O278" s="145">
        <f t="shared" si="169"/>
        <v>32.625</v>
      </c>
      <c r="P278" s="145">
        <f t="shared" si="169"/>
        <v>0.625</v>
      </c>
      <c r="Q278" s="145">
        <f t="shared" si="169"/>
        <v>0.625</v>
      </c>
      <c r="R278" s="145">
        <f t="shared" si="169"/>
        <v>0.41299999999999998</v>
      </c>
      <c r="S278" s="145">
        <f t="shared" si="169"/>
        <v>0.77500000000000002</v>
      </c>
      <c r="T278" s="268">
        <f t="shared" si="170"/>
        <v>0</v>
      </c>
      <c r="U278" s="268">
        <f t="shared" si="170"/>
        <v>0</v>
      </c>
      <c r="V278" s="268">
        <f t="shared" si="170"/>
        <v>0</v>
      </c>
      <c r="W278" s="268">
        <f t="shared" si="170"/>
        <v>0</v>
      </c>
      <c r="X278" s="268">
        <f t="shared" si="170"/>
        <v>0</v>
      </c>
      <c r="Y278" s="268">
        <f t="shared" si="170"/>
        <v>0</v>
      </c>
      <c r="Z278" s="268">
        <f t="shared" si="170"/>
        <v>0</v>
      </c>
      <c r="AA278" s="268">
        <f t="shared" si="170"/>
        <v>0</v>
      </c>
      <c r="AB278" s="268">
        <f t="shared" si="170"/>
        <v>0</v>
      </c>
      <c r="AC278" s="268">
        <f t="shared" si="170"/>
        <v>0</v>
      </c>
      <c r="AD278">
        <v>6.0000000000000001E-3</v>
      </c>
      <c r="AE278">
        <f t="shared" si="171"/>
        <v>8.9999999999999993E-3</v>
      </c>
      <c r="AF278">
        <v>1.7899999999999999E-2</v>
      </c>
    </row>
    <row r="279" spans="1:32" ht="15" thickBot="1" x14ac:dyDescent="0.35">
      <c r="A279" s="313"/>
      <c r="B279" s="314"/>
      <c r="C279" s="21" t="s">
        <v>74</v>
      </c>
      <c r="D279" s="1" t="s">
        <v>10</v>
      </c>
      <c r="E279" s="105">
        <v>24</v>
      </c>
      <c r="F279" s="105">
        <v>55</v>
      </c>
      <c r="G279" s="105">
        <v>77</v>
      </c>
      <c r="H279" s="105">
        <v>99</v>
      </c>
      <c r="I279" s="105">
        <v>10000099</v>
      </c>
      <c r="J279" s="145">
        <f t="shared" si="169"/>
        <v>0.45</v>
      </c>
      <c r="K279" s="145">
        <f t="shared" si="169"/>
        <v>0.9</v>
      </c>
      <c r="L279" s="145">
        <f t="shared" si="169"/>
        <v>1.2</v>
      </c>
      <c r="M279" s="145">
        <f t="shared" si="169"/>
        <v>1.7749999999999999</v>
      </c>
      <c r="N279" s="145">
        <f t="shared" si="169"/>
        <v>2</v>
      </c>
      <c r="O279" s="145">
        <f t="shared" si="169"/>
        <v>104.75</v>
      </c>
      <c r="P279" s="145">
        <f t="shared" si="169"/>
        <v>1.25</v>
      </c>
      <c r="Q279" s="145">
        <f t="shared" si="169"/>
        <v>1.25</v>
      </c>
      <c r="R279" s="145">
        <f t="shared" si="169"/>
        <v>0.41299999999999998</v>
      </c>
      <c r="S279" s="145">
        <f t="shared" si="169"/>
        <v>0.77500000000000002</v>
      </c>
      <c r="T279" s="268">
        <f t="shared" si="170"/>
        <v>0</v>
      </c>
      <c r="U279" s="268">
        <f t="shared" si="170"/>
        <v>0</v>
      </c>
      <c r="V279" s="268">
        <f t="shared" si="170"/>
        <v>0</v>
      </c>
      <c r="W279" s="268">
        <f t="shared" si="170"/>
        <v>0</v>
      </c>
      <c r="X279" s="268">
        <f t="shared" si="170"/>
        <v>0</v>
      </c>
      <c r="Y279" s="268">
        <f t="shared" si="170"/>
        <v>0</v>
      </c>
      <c r="Z279" s="268">
        <f t="shared" si="170"/>
        <v>0</v>
      </c>
      <c r="AA279" s="268">
        <f t="shared" si="170"/>
        <v>0</v>
      </c>
      <c r="AB279" s="268">
        <f t="shared" si="170"/>
        <v>0</v>
      </c>
      <c r="AC279" s="268">
        <f t="shared" si="170"/>
        <v>0</v>
      </c>
      <c r="AD279">
        <v>6.0000000000000001E-3</v>
      </c>
      <c r="AE279">
        <f t="shared" si="171"/>
        <v>8.9999999999999993E-3</v>
      </c>
      <c r="AF279">
        <v>1.7899999999999999E-2</v>
      </c>
    </row>
    <row r="280" spans="1:32" ht="29.4" thickBot="1" x14ac:dyDescent="0.35">
      <c r="A280" s="313"/>
      <c r="B280" s="314"/>
      <c r="C280" s="21" t="s">
        <v>75</v>
      </c>
      <c r="D280" s="1" t="s">
        <v>11</v>
      </c>
      <c r="E280" s="105">
        <v>124</v>
      </c>
      <c r="F280" s="105">
        <v>174</v>
      </c>
      <c r="G280" s="105">
        <v>224</v>
      </c>
      <c r="H280" s="105">
        <v>274</v>
      </c>
      <c r="I280" s="105">
        <v>100000274</v>
      </c>
      <c r="J280" s="145">
        <f t="shared" si="169"/>
        <v>0.45</v>
      </c>
      <c r="K280" s="145">
        <f t="shared" si="169"/>
        <v>0.9</v>
      </c>
      <c r="L280" s="145">
        <f t="shared" si="169"/>
        <v>1.2</v>
      </c>
      <c r="M280" s="145">
        <f t="shared" si="169"/>
        <v>1.7749999999999999</v>
      </c>
      <c r="N280" s="145">
        <f t="shared" si="169"/>
        <v>2</v>
      </c>
      <c r="O280" s="145">
        <f t="shared" si="169"/>
        <v>32.625</v>
      </c>
      <c r="P280" s="145">
        <f t="shared" si="169"/>
        <v>0.625</v>
      </c>
      <c r="Q280" s="145">
        <f t="shared" si="169"/>
        <v>0.625</v>
      </c>
      <c r="R280" s="145">
        <f t="shared" si="169"/>
        <v>0.41299999999999998</v>
      </c>
      <c r="S280" s="145">
        <f t="shared" si="169"/>
        <v>0.77500000000000002</v>
      </c>
      <c r="T280" s="268">
        <f t="shared" si="170"/>
        <v>0</v>
      </c>
      <c r="U280" s="268">
        <f t="shared" si="170"/>
        <v>0</v>
      </c>
      <c r="V280" s="268">
        <f t="shared" si="170"/>
        <v>0</v>
      </c>
      <c r="W280" s="268">
        <f t="shared" si="170"/>
        <v>0</v>
      </c>
      <c r="X280" s="268">
        <f t="shared" si="170"/>
        <v>0</v>
      </c>
      <c r="Y280" s="268">
        <f t="shared" si="170"/>
        <v>0</v>
      </c>
      <c r="Z280" s="268">
        <f t="shared" si="170"/>
        <v>0</v>
      </c>
      <c r="AA280" s="268">
        <f t="shared" si="170"/>
        <v>0</v>
      </c>
      <c r="AB280" s="268">
        <f t="shared" si="170"/>
        <v>0</v>
      </c>
      <c r="AC280" s="268">
        <f t="shared" si="170"/>
        <v>0</v>
      </c>
      <c r="AD280">
        <v>6.0000000000000001E-3</v>
      </c>
      <c r="AE280">
        <f t="shared" si="171"/>
        <v>8.9999999999999993E-3</v>
      </c>
      <c r="AF280">
        <v>1.7899999999999999E-2</v>
      </c>
    </row>
    <row r="281" spans="1:32" ht="30" customHeight="1" thickBot="1" x14ac:dyDescent="0.35">
      <c r="A281" s="310" t="s">
        <v>76</v>
      </c>
      <c r="B281" s="315" t="s">
        <v>77</v>
      </c>
      <c r="C281" s="25" t="s">
        <v>78</v>
      </c>
      <c r="D281" s="2" t="s">
        <v>214</v>
      </c>
      <c r="E281" s="105">
        <v>0</v>
      </c>
      <c r="F281" s="105">
        <v>100</v>
      </c>
      <c r="G281" s="105">
        <v>200</v>
      </c>
      <c r="H281" s="105">
        <v>300</v>
      </c>
      <c r="I281" s="105">
        <v>100000300</v>
      </c>
      <c r="J281" s="26">
        <f t="shared" si="169"/>
        <v>0</v>
      </c>
      <c r="K281" s="275">
        <f t="shared" si="169"/>
        <v>1.0629999999999999</v>
      </c>
      <c r="L281" s="275">
        <f t="shared" si="169"/>
        <v>1.2</v>
      </c>
      <c r="M281" s="275">
        <f t="shared" si="169"/>
        <v>1.7749999999999999</v>
      </c>
      <c r="N281" s="275">
        <f t="shared" si="169"/>
        <v>2</v>
      </c>
      <c r="O281" s="275">
        <f t="shared" si="169"/>
        <v>52.375</v>
      </c>
      <c r="P281" s="275">
        <f t="shared" si="169"/>
        <v>0.625</v>
      </c>
      <c r="Q281" s="275">
        <f t="shared" si="169"/>
        <v>0.625</v>
      </c>
      <c r="R281" s="275">
        <f t="shared" si="169"/>
        <v>0.41299999999999998</v>
      </c>
      <c r="S281" s="275">
        <f t="shared" si="169"/>
        <v>0.77500000000000002</v>
      </c>
      <c r="T281" s="268">
        <f t="shared" si="170"/>
        <v>0</v>
      </c>
      <c r="U281" s="268">
        <f t="shared" si="170"/>
        <v>0</v>
      </c>
      <c r="V281" s="268">
        <f t="shared" si="170"/>
        <v>0</v>
      </c>
      <c r="W281" s="268">
        <f t="shared" si="170"/>
        <v>0</v>
      </c>
      <c r="X281" s="268">
        <f t="shared" si="170"/>
        <v>0</v>
      </c>
      <c r="Y281" s="268">
        <f t="shared" si="170"/>
        <v>0</v>
      </c>
      <c r="Z281" s="268">
        <f t="shared" si="170"/>
        <v>0</v>
      </c>
      <c r="AA281" s="268">
        <f t="shared" si="170"/>
        <v>0</v>
      </c>
      <c r="AB281" s="268">
        <f t="shared" si="170"/>
        <v>0</v>
      </c>
      <c r="AC281" s="268">
        <f t="shared" si="170"/>
        <v>0</v>
      </c>
      <c r="AD281">
        <v>6.0000000000000001E-3</v>
      </c>
      <c r="AE281">
        <f t="shared" si="171"/>
        <v>8.9999999999999993E-3</v>
      </c>
      <c r="AF281">
        <v>1.7899999999999999E-2</v>
      </c>
    </row>
    <row r="282" spans="1:32" ht="30" customHeight="1" thickBot="1" x14ac:dyDescent="0.35">
      <c r="A282" s="310"/>
      <c r="B282" s="315"/>
      <c r="C282" s="25" t="s">
        <v>79</v>
      </c>
      <c r="D282" s="2" t="s">
        <v>13</v>
      </c>
      <c r="E282" s="106">
        <v>0</v>
      </c>
      <c r="F282" s="107">
        <v>200</v>
      </c>
      <c r="G282" s="107">
        <v>400</v>
      </c>
      <c r="H282" s="107">
        <v>600</v>
      </c>
      <c r="I282" s="107">
        <v>100000600</v>
      </c>
      <c r="J282" s="26">
        <f t="shared" si="169"/>
        <v>0</v>
      </c>
      <c r="K282" s="275">
        <f t="shared" si="169"/>
        <v>1.0629999999999999</v>
      </c>
      <c r="L282" s="275">
        <f t="shared" si="169"/>
        <v>1.2</v>
      </c>
      <c r="M282" s="275">
        <f t="shared" si="169"/>
        <v>1.7749999999999999</v>
      </c>
      <c r="N282" s="275">
        <f t="shared" si="169"/>
        <v>2</v>
      </c>
      <c r="O282" s="275">
        <f t="shared" si="169"/>
        <v>52.375</v>
      </c>
      <c r="P282" s="275">
        <f t="shared" si="169"/>
        <v>0.625</v>
      </c>
      <c r="Q282" s="275">
        <f t="shared" si="169"/>
        <v>0.625</v>
      </c>
      <c r="R282" s="275">
        <f t="shared" si="169"/>
        <v>0.41299999999999998</v>
      </c>
      <c r="S282" s="275">
        <f t="shared" si="169"/>
        <v>0.77500000000000002</v>
      </c>
      <c r="T282" s="268">
        <f t="shared" si="170"/>
        <v>0</v>
      </c>
      <c r="U282" s="268">
        <f t="shared" si="170"/>
        <v>0</v>
      </c>
      <c r="V282" s="268">
        <f t="shared" si="170"/>
        <v>0</v>
      </c>
      <c r="W282" s="268">
        <f t="shared" si="170"/>
        <v>0</v>
      </c>
      <c r="X282" s="268">
        <f t="shared" si="170"/>
        <v>0</v>
      </c>
      <c r="Y282" s="268">
        <f t="shared" si="170"/>
        <v>0</v>
      </c>
      <c r="Z282" s="268">
        <f t="shared" si="170"/>
        <v>0</v>
      </c>
      <c r="AA282" s="268">
        <f t="shared" si="170"/>
        <v>0</v>
      </c>
      <c r="AB282" s="268">
        <f t="shared" si="170"/>
        <v>0</v>
      </c>
      <c r="AC282" s="268">
        <f t="shared" si="170"/>
        <v>0</v>
      </c>
      <c r="AD282">
        <v>6.0000000000000001E-3</v>
      </c>
      <c r="AE282">
        <f t="shared" si="171"/>
        <v>8.9999999999999993E-3</v>
      </c>
      <c r="AF282">
        <v>1.7899999999999999E-2</v>
      </c>
    </row>
    <row r="283" spans="1:32" ht="30" customHeight="1" thickBot="1" x14ac:dyDescent="0.35">
      <c r="A283" s="310"/>
      <c r="B283" s="315"/>
      <c r="C283" s="25" t="s">
        <v>80</v>
      </c>
      <c r="D283" s="2" t="s">
        <v>14</v>
      </c>
      <c r="E283" s="106">
        <v>0</v>
      </c>
      <c r="F283" s="107">
        <v>1000</v>
      </c>
      <c r="G283" s="107">
        <v>20000</v>
      </c>
      <c r="H283" s="107">
        <v>50000</v>
      </c>
      <c r="I283" s="107">
        <v>10000050000</v>
      </c>
      <c r="J283" s="26">
        <f t="shared" si="169"/>
        <v>0</v>
      </c>
      <c r="K283" s="275">
        <f t="shared" si="169"/>
        <v>1.7749999999999999</v>
      </c>
      <c r="L283" s="275">
        <f t="shared" si="169"/>
        <v>2</v>
      </c>
      <c r="M283" s="275">
        <f t="shared" si="169"/>
        <v>2.125</v>
      </c>
      <c r="N283" s="275">
        <f t="shared" si="169"/>
        <v>2.25</v>
      </c>
      <c r="O283" s="275">
        <f t="shared" si="169"/>
        <v>104.75</v>
      </c>
      <c r="P283" s="275">
        <f t="shared" si="169"/>
        <v>1.25</v>
      </c>
      <c r="Q283" s="275">
        <f t="shared" si="169"/>
        <v>1.25</v>
      </c>
      <c r="R283" s="275">
        <f t="shared" si="169"/>
        <v>0.41299999999999998</v>
      </c>
      <c r="S283" s="275">
        <f t="shared" si="169"/>
        <v>0.77500000000000002</v>
      </c>
      <c r="T283" s="268">
        <f t="shared" si="170"/>
        <v>0</v>
      </c>
      <c r="U283" s="268">
        <f t="shared" si="170"/>
        <v>0</v>
      </c>
      <c r="V283" s="268">
        <f t="shared" si="170"/>
        <v>0</v>
      </c>
      <c r="W283" s="268">
        <f t="shared" si="170"/>
        <v>0</v>
      </c>
      <c r="X283" s="268">
        <f t="shared" si="170"/>
        <v>0</v>
      </c>
      <c r="Y283" s="268">
        <f t="shared" si="170"/>
        <v>0</v>
      </c>
      <c r="Z283" s="268">
        <f t="shared" si="170"/>
        <v>0</v>
      </c>
      <c r="AA283" s="268">
        <f t="shared" si="170"/>
        <v>0</v>
      </c>
      <c r="AB283" s="268">
        <f t="shared" si="170"/>
        <v>0</v>
      </c>
      <c r="AC283" s="268">
        <f t="shared" si="170"/>
        <v>0</v>
      </c>
      <c r="AD283">
        <v>6.0000000000000001E-3</v>
      </c>
      <c r="AE283">
        <f t="shared" si="171"/>
        <v>8.9999999999999993E-3</v>
      </c>
      <c r="AF283">
        <v>1.7899999999999999E-2</v>
      </c>
    </row>
    <row r="284" spans="1:32" ht="21.6" customHeight="1" thickBot="1" x14ac:dyDescent="0.35">
      <c r="A284" s="316" t="s">
        <v>81</v>
      </c>
      <c r="B284" s="317" t="s">
        <v>82</v>
      </c>
      <c r="C284" s="31" t="s">
        <v>83</v>
      </c>
      <c r="D284" s="3" t="s">
        <v>12</v>
      </c>
      <c r="E284" s="106">
        <v>0</v>
      </c>
      <c r="F284" s="108">
        <v>200</v>
      </c>
      <c r="G284" s="108">
        <v>250</v>
      </c>
      <c r="H284" s="108">
        <v>300</v>
      </c>
      <c r="I284" s="108">
        <v>100000300</v>
      </c>
      <c r="J284" s="32">
        <f t="shared" si="169"/>
        <v>0</v>
      </c>
      <c r="K284" s="149">
        <f t="shared" si="169"/>
        <v>1.0629999999999999</v>
      </c>
      <c r="L284" s="149">
        <f t="shared" si="169"/>
        <v>1.2</v>
      </c>
      <c r="M284" s="149">
        <f t="shared" si="169"/>
        <v>1.7749999999999999</v>
      </c>
      <c r="N284" s="149">
        <f t="shared" si="169"/>
        <v>2</v>
      </c>
      <c r="O284" s="149">
        <f t="shared" si="169"/>
        <v>52.375</v>
      </c>
      <c r="P284" s="149">
        <f t="shared" si="169"/>
        <v>0.625</v>
      </c>
      <c r="Q284" s="149">
        <f t="shared" si="169"/>
        <v>0.625</v>
      </c>
      <c r="R284" s="149">
        <f t="shared" si="169"/>
        <v>0.41299999999999998</v>
      </c>
      <c r="S284" s="149">
        <f t="shared" si="169"/>
        <v>0.77500000000000002</v>
      </c>
      <c r="T284" s="268">
        <f t="shared" si="170"/>
        <v>0</v>
      </c>
      <c r="U284" s="268">
        <f t="shared" si="170"/>
        <v>0</v>
      </c>
      <c r="V284" s="268">
        <f t="shared" si="170"/>
        <v>0</v>
      </c>
      <c r="W284" s="268">
        <f t="shared" si="170"/>
        <v>0</v>
      </c>
      <c r="X284" s="268">
        <f t="shared" si="170"/>
        <v>0</v>
      </c>
      <c r="Y284" s="268">
        <f t="shared" si="170"/>
        <v>0</v>
      </c>
      <c r="Z284" s="268">
        <f t="shared" si="170"/>
        <v>0</v>
      </c>
      <c r="AA284" s="268">
        <f t="shared" si="170"/>
        <v>0</v>
      </c>
      <c r="AB284" s="268">
        <f t="shared" si="170"/>
        <v>0</v>
      </c>
      <c r="AC284" s="268">
        <f t="shared" si="170"/>
        <v>0</v>
      </c>
      <c r="AD284">
        <v>6.0000000000000001E-3</v>
      </c>
      <c r="AE284">
        <f t="shared" si="171"/>
        <v>8.9999999999999993E-3</v>
      </c>
      <c r="AF284">
        <v>1.7899999999999999E-2</v>
      </c>
    </row>
    <row r="285" spans="1:32" ht="29.4" thickBot="1" x14ac:dyDescent="0.35">
      <c r="A285" s="316"/>
      <c r="B285" s="317"/>
      <c r="C285" s="31" t="s">
        <v>84</v>
      </c>
      <c r="D285" s="3" t="s">
        <v>15</v>
      </c>
      <c r="E285" s="106">
        <v>0</v>
      </c>
      <c r="F285" s="108">
        <v>200</v>
      </c>
      <c r="G285" s="108">
        <v>400</v>
      </c>
      <c r="H285" s="108">
        <v>600</v>
      </c>
      <c r="I285" s="108">
        <v>100000600</v>
      </c>
      <c r="J285" s="149">
        <f t="shared" si="169"/>
        <v>0</v>
      </c>
      <c r="K285" s="149">
        <f t="shared" si="169"/>
        <v>1.0629999999999999</v>
      </c>
      <c r="L285" s="149">
        <f t="shared" si="169"/>
        <v>1.2</v>
      </c>
      <c r="M285" s="149">
        <f t="shared" si="169"/>
        <v>1.7749999999999999</v>
      </c>
      <c r="N285" s="149">
        <f t="shared" si="169"/>
        <v>2</v>
      </c>
      <c r="O285" s="149">
        <f t="shared" si="169"/>
        <v>52.375</v>
      </c>
      <c r="P285" s="149">
        <f t="shared" si="169"/>
        <v>0.625</v>
      </c>
      <c r="Q285" s="149">
        <f t="shared" si="169"/>
        <v>0.625</v>
      </c>
      <c r="R285" s="149">
        <f t="shared" si="169"/>
        <v>0.41299999999999998</v>
      </c>
      <c r="S285" s="149">
        <f t="shared" si="169"/>
        <v>0.77500000000000002</v>
      </c>
      <c r="T285" s="268">
        <f t="shared" si="170"/>
        <v>0</v>
      </c>
      <c r="U285" s="268">
        <f t="shared" si="170"/>
        <v>0</v>
      </c>
      <c r="V285" s="268">
        <f t="shared" si="170"/>
        <v>0</v>
      </c>
      <c r="W285" s="268">
        <f t="shared" si="170"/>
        <v>0</v>
      </c>
      <c r="X285" s="268">
        <f t="shared" si="170"/>
        <v>0</v>
      </c>
      <c r="Y285" s="268">
        <f t="shared" si="170"/>
        <v>0</v>
      </c>
      <c r="Z285" s="268">
        <f t="shared" si="170"/>
        <v>0</v>
      </c>
      <c r="AA285" s="268">
        <f t="shared" si="170"/>
        <v>0</v>
      </c>
      <c r="AB285" s="268">
        <f t="shared" si="170"/>
        <v>0</v>
      </c>
      <c r="AC285" s="268">
        <f t="shared" si="170"/>
        <v>0</v>
      </c>
      <c r="AD285">
        <v>6.0000000000000001E-3</v>
      </c>
      <c r="AE285">
        <f t="shared" si="171"/>
        <v>8.9999999999999993E-3</v>
      </c>
      <c r="AF285">
        <v>1.7899999999999999E-2</v>
      </c>
    </row>
    <row r="286" spans="1:32" ht="26.4" customHeight="1" thickBot="1" x14ac:dyDescent="0.35">
      <c r="A286" s="316"/>
      <c r="B286" s="317"/>
      <c r="C286" s="31" t="s">
        <v>85</v>
      </c>
      <c r="D286" s="3" t="s">
        <v>16</v>
      </c>
      <c r="E286" s="106">
        <v>0</v>
      </c>
      <c r="F286" s="108">
        <v>200</v>
      </c>
      <c r="G286" s="108">
        <v>400</v>
      </c>
      <c r="H286" s="108">
        <v>600</v>
      </c>
      <c r="I286" s="108">
        <v>100000600</v>
      </c>
      <c r="J286" s="149">
        <f t="shared" si="169"/>
        <v>0</v>
      </c>
      <c r="K286" s="149">
        <f t="shared" si="169"/>
        <v>1.0629999999999999</v>
      </c>
      <c r="L286" s="149">
        <f t="shared" si="169"/>
        <v>1.2</v>
      </c>
      <c r="M286" s="149">
        <f t="shared" si="169"/>
        <v>1.7749999999999999</v>
      </c>
      <c r="N286" s="149">
        <f t="shared" si="169"/>
        <v>2</v>
      </c>
      <c r="O286" s="149">
        <f t="shared" si="169"/>
        <v>52.375</v>
      </c>
      <c r="P286" s="149">
        <f t="shared" si="169"/>
        <v>0.625</v>
      </c>
      <c r="Q286" s="149">
        <f t="shared" si="169"/>
        <v>0.625</v>
      </c>
      <c r="R286" s="149">
        <f t="shared" si="169"/>
        <v>0.41299999999999998</v>
      </c>
      <c r="S286" s="149">
        <f t="shared" si="169"/>
        <v>0.77500000000000002</v>
      </c>
      <c r="T286" s="268">
        <f t="shared" si="170"/>
        <v>0</v>
      </c>
      <c r="U286" s="268">
        <f t="shared" si="170"/>
        <v>0</v>
      </c>
      <c r="V286" s="268">
        <f t="shared" si="170"/>
        <v>0</v>
      </c>
      <c r="W286" s="268">
        <f t="shared" si="170"/>
        <v>0</v>
      </c>
      <c r="X286" s="268">
        <f t="shared" si="170"/>
        <v>0</v>
      </c>
      <c r="Y286" s="268">
        <f t="shared" si="170"/>
        <v>0</v>
      </c>
      <c r="Z286" s="268">
        <f t="shared" si="170"/>
        <v>0</v>
      </c>
      <c r="AA286" s="268">
        <f t="shared" si="170"/>
        <v>0</v>
      </c>
      <c r="AB286" s="268">
        <f t="shared" si="170"/>
        <v>0</v>
      </c>
      <c r="AC286" s="268">
        <f t="shared" si="170"/>
        <v>0</v>
      </c>
      <c r="AD286">
        <v>6.0000000000000001E-3</v>
      </c>
      <c r="AE286">
        <f t="shared" si="171"/>
        <v>8.9999999999999993E-3</v>
      </c>
      <c r="AF286">
        <v>1.7899999999999999E-2</v>
      </c>
    </row>
    <row r="287" spans="1:32" ht="35.4" customHeight="1" thickBot="1" x14ac:dyDescent="0.35">
      <c r="A287" s="316"/>
      <c r="B287" s="317"/>
      <c r="C287" s="31" t="s">
        <v>86</v>
      </c>
      <c r="D287" s="3" t="s">
        <v>17</v>
      </c>
      <c r="E287" s="106">
        <v>0</v>
      </c>
      <c r="F287" s="108">
        <v>400</v>
      </c>
      <c r="G287" s="108">
        <v>600</v>
      </c>
      <c r="H287" s="108">
        <v>800</v>
      </c>
      <c r="I287" s="108">
        <v>100000800</v>
      </c>
      <c r="J287" s="149">
        <f t="shared" si="169"/>
        <v>0</v>
      </c>
      <c r="K287" s="149">
        <f t="shared" si="169"/>
        <v>1.0629999999999999</v>
      </c>
      <c r="L287" s="149">
        <f t="shared" si="169"/>
        <v>1.2</v>
      </c>
      <c r="M287" s="149">
        <f t="shared" si="169"/>
        <v>1.7749999999999999</v>
      </c>
      <c r="N287" s="149">
        <f t="shared" si="169"/>
        <v>2</v>
      </c>
      <c r="O287" s="149">
        <f t="shared" si="169"/>
        <v>52.375</v>
      </c>
      <c r="P287" s="149">
        <f t="shared" si="169"/>
        <v>0.625</v>
      </c>
      <c r="Q287" s="149">
        <f t="shared" si="169"/>
        <v>0.625</v>
      </c>
      <c r="R287" s="149">
        <f t="shared" si="169"/>
        <v>0.41299999999999998</v>
      </c>
      <c r="S287" s="149">
        <f t="shared" si="169"/>
        <v>0.77500000000000002</v>
      </c>
      <c r="T287" s="268">
        <f t="shared" si="170"/>
        <v>0</v>
      </c>
      <c r="U287" s="268">
        <f t="shared" si="170"/>
        <v>0</v>
      </c>
      <c r="V287" s="268">
        <f t="shared" si="170"/>
        <v>0</v>
      </c>
      <c r="W287" s="268">
        <f t="shared" si="170"/>
        <v>0</v>
      </c>
      <c r="X287" s="268">
        <f t="shared" si="170"/>
        <v>0</v>
      </c>
      <c r="Y287" s="268">
        <f t="shared" si="170"/>
        <v>0</v>
      </c>
      <c r="Z287" s="268">
        <f t="shared" si="170"/>
        <v>0</v>
      </c>
      <c r="AA287" s="268">
        <f t="shared" si="170"/>
        <v>0</v>
      </c>
      <c r="AB287" s="268">
        <f t="shared" si="170"/>
        <v>0</v>
      </c>
      <c r="AC287" s="268">
        <f t="shared" si="170"/>
        <v>0</v>
      </c>
      <c r="AD287">
        <v>6.0000000000000001E-3</v>
      </c>
      <c r="AE287">
        <f t="shared" si="171"/>
        <v>8.9999999999999993E-3</v>
      </c>
      <c r="AF287">
        <v>1.7899999999999999E-2</v>
      </c>
    </row>
    <row r="288" spans="1:32" ht="36" customHeight="1" thickBot="1" x14ac:dyDescent="0.35">
      <c r="A288" s="316"/>
      <c r="B288" s="317"/>
      <c r="C288" s="31" t="s">
        <v>87</v>
      </c>
      <c r="D288" s="3" t="s">
        <v>18</v>
      </c>
      <c r="E288" s="106">
        <v>0</v>
      </c>
      <c r="F288" s="108">
        <v>800</v>
      </c>
      <c r="G288" s="108">
        <v>1200</v>
      </c>
      <c r="H288" s="108">
        <v>1600</v>
      </c>
      <c r="I288" s="108">
        <v>1000001600</v>
      </c>
      <c r="J288" s="149">
        <f t="shared" si="169"/>
        <v>0</v>
      </c>
      <c r="K288" s="149">
        <f t="shared" si="169"/>
        <v>1.0629999999999999</v>
      </c>
      <c r="L288" s="149">
        <f t="shared" si="169"/>
        <v>1.2</v>
      </c>
      <c r="M288" s="149">
        <f t="shared" si="169"/>
        <v>1.7749999999999999</v>
      </c>
      <c r="N288" s="149">
        <f t="shared" si="169"/>
        <v>2</v>
      </c>
      <c r="O288" s="149">
        <f t="shared" si="169"/>
        <v>104.75</v>
      </c>
      <c r="P288" s="149">
        <f t="shared" si="169"/>
        <v>1.25</v>
      </c>
      <c r="Q288" s="149">
        <f t="shared" si="169"/>
        <v>1.25</v>
      </c>
      <c r="R288" s="149">
        <f t="shared" si="169"/>
        <v>0.41299999999999998</v>
      </c>
      <c r="S288" s="149">
        <f t="shared" si="169"/>
        <v>0.77500000000000002</v>
      </c>
      <c r="T288" s="268">
        <f t="shared" si="170"/>
        <v>0</v>
      </c>
      <c r="U288" s="268">
        <f t="shared" si="170"/>
        <v>0</v>
      </c>
      <c r="V288" s="268">
        <f t="shared" si="170"/>
        <v>0</v>
      </c>
      <c r="W288" s="268">
        <f t="shared" si="170"/>
        <v>0</v>
      </c>
      <c r="X288" s="268">
        <f t="shared" si="170"/>
        <v>0</v>
      </c>
      <c r="Y288" s="268">
        <f t="shared" si="170"/>
        <v>0</v>
      </c>
      <c r="Z288" s="268">
        <f t="shared" si="170"/>
        <v>0</v>
      </c>
      <c r="AA288" s="268">
        <f t="shared" si="170"/>
        <v>0</v>
      </c>
      <c r="AB288" s="268">
        <f t="shared" si="170"/>
        <v>0</v>
      </c>
      <c r="AC288" s="268">
        <f t="shared" si="170"/>
        <v>0</v>
      </c>
      <c r="AD288">
        <v>6.0000000000000001E-3</v>
      </c>
      <c r="AE288">
        <f t="shared" si="171"/>
        <v>8.9999999999999993E-3</v>
      </c>
      <c r="AF288">
        <v>1.7899999999999999E-2</v>
      </c>
    </row>
    <row r="289" spans="1:32" ht="39" customHeight="1" thickBot="1" x14ac:dyDescent="0.35">
      <c r="A289" s="316"/>
      <c r="B289" s="317"/>
      <c r="C289" s="31" t="s">
        <v>88</v>
      </c>
      <c r="D289" s="3" t="s">
        <v>19</v>
      </c>
      <c r="E289" s="106">
        <v>0</v>
      </c>
      <c r="F289" s="108">
        <v>200</v>
      </c>
      <c r="G289" s="108">
        <v>400</v>
      </c>
      <c r="H289" s="108">
        <v>800</v>
      </c>
      <c r="I289" s="108">
        <v>100000800</v>
      </c>
      <c r="J289" s="149">
        <f t="shared" ref="J289:S304" si="172">J109*1.25</f>
        <v>0</v>
      </c>
      <c r="K289" s="149">
        <f t="shared" si="172"/>
        <v>1.0629999999999999</v>
      </c>
      <c r="L289" s="149">
        <f t="shared" si="172"/>
        <v>1.2</v>
      </c>
      <c r="M289" s="149">
        <f t="shared" si="172"/>
        <v>1.7749999999999999</v>
      </c>
      <c r="N289" s="149">
        <f t="shared" si="172"/>
        <v>2</v>
      </c>
      <c r="O289" s="149">
        <f t="shared" si="172"/>
        <v>52.375</v>
      </c>
      <c r="P289" s="149">
        <f t="shared" si="172"/>
        <v>0.625</v>
      </c>
      <c r="Q289" s="149">
        <f t="shared" si="172"/>
        <v>0.625</v>
      </c>
      <c r="R289" s="149">
        <f t="shared" si="172"/>
        <v>0.41299999999999998</v>
      </c>
      <c r="S289" s="149">
        <f t="shared" si="172"/>
        <v>0.77500000000000002</v>
      </c>
      <c r="T289" s="268">
        <f t="shared" ref="T289:AC314" si="173">+J289*$V$272</f>
        <v>0</v>
      </c>
      <c r="U289" s="268">
        <f t="shared" si="173"/>
        <v>0</v>
      </c>
      <c r="V289" s="268">
        <f t="shared" si="173"/>
        <v>0</v>
      </c>
      <c r="W289" s="268">
        <f t="shared" si="173"/>
        <v>0</v>
      </c>
      <c r="X289" s="268">
        <f t="shared" si="173"/>
        <v>0</v>
      </c>
      <c r="Y289" s="268">
        <f t="shared" si="173"/>
        <v>0</v>
      </c>
      <c r="Z289" s="268">
        <f t="shared" si="173"/>
        <v>0</v>
      </c>
      <c r="AA289" s="268">
        <f t="shared" si="173"/>
        <v>0</v>
      </c>
      <c r="AB289" s="268">
        <f t="shared" si="173"/>
        <v>0</v>
      </c>
      <c r="AC289" s="268">
        <f t="shared" si="173"/>
        <v>0</v>
      </c>
      <c r="AD289">
        <v>6.0000000000000001E-3</v>
      </c>
      <c r="AE289">
        <f t="shared" si="171"/>
        <v>8.9999999999999993E-3</v>
      </c>
      <c r="AF289">
        <v>1.7899999999999999E-2</v>
      </c>
    </row>
    <row r="290" spans="1:32" ht="18.600000000000001" customHeight="1" thickBot="1" x14ac:dyDescent="0.35">
      <c r="A290" s="316"/>
      <c r="B290" s="317"/>
      <c r="C290" s="31" t="s">
        <v>89</v>
      </c>
      <c r="D290" s="3" t="s">
        <v>20</v>
      </c>
      <c r="E290" s="106">
        <v>0</v>
      </c>
      <c r="F290" s="108">
        <v>200</v>
      </c>
      <c r="G290" s="108">
        <v>400</v>
      </c>
      <c r="H290" s="108">
        <v>800</v>
      </c>
      <c r="I290" s="108">
        <v>100000800</v>
      </c>
      <c r="J290" s="149">
        <f t="shared" si="172"/>
        <v>0</v>
      </c>
      <c r="K290" s="149">
        <f t="shared" si="172"/>
        <v>1.2</v>
      </c>
      <c r="L290" s="149">
        <f t="shared" si="172"/>
        <v>1.7749999999999999</v>
      </c>
      <c r="M290" s="149">
        <f t="shared" si="172"/>
        <v>2</v>
      </c>
      <c r="N290" s="149">
        <f t="shared" si="172"/>
        <v>2.125</v>
      </c>
      <c r="O290" s="149">
        <f t="shared" si="172"/>
        <v>52.375</v>
      </c>
      <c r="P290" s="149">
        <f t="shared" si="172"/>
        <v>0.625</v>
      </c>
      <c r="Q290" s="149">
        <f t="shared" si="172"/>
        <v>0.625</v>
      </c>
      <c r="R290" s="149">
        <f t="shared" si="172"/>
        <v>0.41299999999999998</v>
      </c>
      <c r="S290" s="149">
        <f t="shared" si="172"/>
        <v>0.77500000000000002</v>
      </c>
      <c r="T290" s="268">
        <f t="shared" si="173"/>
        <v>0</v>
      </c>
      <c r="U290" s="268">
        <f t="shared" si="173"/>
        <v>0</v>
      </c>
      <c r="V290" s="268">
        <f t="shared" si="173"/>
        <v>0</v>
      </c>
      <c r="W290" s="268">
        <f t="shared" si="173"/>
        <v>0</v>
      </c>
      <c r="X290" s="268">
        <f t="shared" si="173"/>
        <v>0</v>
      </c>
      <c r="Y290" s="268">
        <f t="shared" si="173"/>
        <v>0</v>
      </c>
      <c r="Z290" s="268">
        <f t="shared" si="173"/>
        <v>0</v>
      </c>
      <c r="AA290" s="268">
        <f t="shared" si="173"/>
        <v>0</v>
      </c>
      <c r="AB290" s="268">
        <f t="shared" si="173"/>
        <v>0</v>
      </c>
      <c r="AC290" s="268">
        <f t="shared" si="173"/>
        <v>0</v>
      </c>
      <c r="AD290">
        <v>6.0000000000000001E-3</v>
      </c>
      <c r="AE290">
        <f t="shared" si="171"/>
        <v>8.9999999999999993E-3</v>
      </c>
      <c r="AF290">
        <v>1.7899999999999999E-2</v>
      </c>
    </row>
    <row r="291" spans="1:32" ht="29.4" thickBot="1" x14ac:dyDescent="0.35">
      <c r="A291" s="316"/>
      <c r="B291" s="317"/>
      <c r="C291" s="31" t="s">
        <v>90</v>
      </c>
      <c r="D291" s="3" t="s">
        <v>21</v>
      </c>
      <c r="E291" s="106">
        <v>0</v>
      </c>
      <c r="F291" s="108">
        <v>200</v>
      </c>
      <c r="G291" s="108">
        <v>400</v>
      </c>
      <c r="H291" s="108">
        <v>800</v>
      </c>
      <c r="I291" s="108">
        <v>100000800</v>
      </c>
      <c r="J291" s="149">
        <f t="shared" si="172"/>
        <v>0</v>
      </c>
      <c r="K291" s="149">
        <f t="shared" si="172"/>
        <v>1.2</v>
      </c>
      <c r="L291" s="149">
        <f t="shared" si="172"/>
        <v>1.7749999999999999</v>
      </c>
      <c r="M291" s="149">
        <f t="shared" si="172"/>
        <v>2</v>
      </c>
      <c r="N291" s="149">
        <f t="shared" si="172"/>
        <v>2.125</v>
      </c>
      <c r="O291" s="149">
        <f t="shared" si="172"/>
        <v>104.75</v>
      </c>
      <c r="P291" s="149">
        <f t="shared" si="172"/>
        <v>1.25</v>
      </c>
      <c r="Q291" s="149">
        <f t="shared" si="172"/>
        <v>1.25</v>
      </c>
      <c r="R291" s="149">
        <f t="shared" si="172"/>
        <v>0.41299999999999998</v>
      </c>
      <c r="S291" s="149">
        <f t="shared" si="172"/>
        <v>0.77500000000000002</v>
      </c>
      <c r="T291" s="268">
        <f t="shared" si="173"/>
        <v>0</v>
      </c>
      <c r="U291" s="268">
        <f t="shared" si="173"/>
        <v>0</v>
      </c>
      <c r="V291" s="268">
        <f t="shared" si="173"/>
        <v>0</v>
      </c>
      <c r="W291" s="268">
        <f t="shared" si="173"/>
        <v>0</v>
      </c>
      <c r="X291" s="268">
        <f t="shared" si="173"/>
        <v>0</v>
      </c>
      <c r="Y291" s="268">
        <f t="shared" si="173"/>
        <v>0</v>
      </c>
      <c r="Z291" s="268">
        <f t="shared" si="173"/>
        <v>0</v>
      </c>
      <c r="AA291" s="268">
        <f t="shared" si="173"/>
        <v>0</v>
      </c>
      <c r="AB291" s="268">
        <f t="shared" si="173"/>
        <v>0</v>
      </c>
      <c r="AC291" s="268">
        <f t="shared" si="173"/>
        <v>0</v>
      </c>
      <c r="AD291">
        <v>6.0000000000000001E-3</v>
      </c>
      <c r="AE291">
        <f t="shared" si="171"/>
        <v>8.9999999999999993E-3</v>
      </c>
      <c r="AF291">
        <v>1.7899999999999999E-2</v>
      </c>
    </row>
    <row r="292" spans="1:32" ht="29.4" thickBot="1" x14ac:dyDescent="0.35">
      <c r="A292" s="316"/>
      <c r="B292" s="317"/>
      <c r="C292" s="31" t="s">
        <v>91</v>
      </c>
      <c r="D292" s="3" t="s">
        <v>22</v>
      </c>
      <c r="E292" s="106">
        <v>0</v>
      </c>
      <c r="F292" s="108">
        <v>200</v>
      </c>
      <c r="G292" s="108">
        <v>300</v>
      </c>
      <c r="H292" s="108">
        <v>400</v>
      </c>
      <c r="I292" s="108">
        <v>100000400</v>
      </c>
      <c r="J292" s="149">
        <f t="shared" si="172"/>
        <v>0</v>
      </c>
      <c r="K292" s="149">
        <f t="shared" si="172"/>
        <v>1.0629999999999999</v>
      </c>
      <c r="L292" s="149">
        <f t="shared" si="172"/>
        <v>1.2</v>
      </c>
      <c r="M292" s="149">
        <f t="shared" si="172"/>
        <v>1.7749999999999999</v>
      </c>
      <c r="N292" s="149">
        <f t="shared" si="172"/>
        <v>2</v>
      </c>
      <c r="O292" s="149">
        <f t="shared" si="172"/>
        <v>52.375</v>
      </c>
      <c r="P292" s="149">
        <f t="shared" si="172"/>
        <v>0.625</v>
      </c>
      <c r="Q292" s="149">
        <f t="shared" si="172"/>
        <v>0.625</v>
      </c>
      <c r="R292" s="149">
        <f t="shared" si="172"/>
        <v>0.41299999999999998</v>
      </c>
      <c r="S292" s="149">
        <f t="shared" si="172"/>
        <v>0.77500000000000002</v>
      </c>
      <c r="T292" s="268">
        <f t="shared" si="173"/>
        <v>0</v>
      </c>
      <c r="U292" s="268">
        <f t="shared" si="173"/>
        <v>0</v>
      </c>
      <c r="V292" s="268">
        <f t="shared" si="173"/>
        <v>0</v>
      </c>
      <c r="W292" s="268">
        <f t="shared" si="173"/>
        <v>0</v>
      </c>
      <c r="X292" s="268">
        <f t="shared" si="173"/>
        <v>0</v>
      </c>
      <c r="Y292" s="268">
        <f t="shared" si="173"/>
        <v>0</v>
      </c>
      <c r="Z292" s="268">
        <f t="shared" si="173"/>
        <v>0</v>
      </c>
      <c r="AA292" s="268">
        <f t="shared" si="173"/>
        <v>0</v>
      </c>
      <c r="AB292" s="268">
        <f t="shared" si="173"/>
        <v>0</v>
      </c>
      <c r="AC292" s="268">
        <f t="shared" si="173"/>
        <v>0</v>
      </c>
      <c r="AD292">
        <v>6.0000000000000001E-3</v>
      </c>
      <c r="AE292">
        <f t="shared" si="171"/>
        <v>8.9999999999999993E-3</v>
      </c>
      <c r="AF292">
        <v>1.7899999999999999E-2</v>
      </c>
    </row>
    <row r="293" spans="1:32" ht="29.4" thickBot="1" x14ac:dyDescent="0.35">
      <c r="A293" s="316"/>
      <c r="B293" s="317"/>
      <c r="C293" s="31" t="s">
        <v>92</v>
      </c>
      <c r="D293" s="3" t="s">
        <v>23</v>
      </c>
      <c r="E293" s="106">
        <v>0</v>
      </c>
      <c r="F293" s="108">
        <v>500</v>
      </c>
      <c r="G293" s="108">
        <v>750</v>
      </c>
      <c r="H293" s="108">
        <v>1000</v>
      </c>
      <c r="I293" s="108">
        <v>1000001000</v>
      </c>
      <c r="J293" s="149">
        <f t="shared" si="172"/>
        <v>0</v>
      </c>
      <c r="K293" s="149">
        <f t="shared" si="172"/>
        <v>1.2</v>
      </c>
      <c r="L293" s="149">
        <f t="shared" si="172"/>
        <v>1.7749999999999999</v>
      </c>
      <c r="M293" s="149">
        <f t="shared" si="172"/>
        <v>2</v>
      </c>
      <c r="N293" s="149">
        <f t="shared" si="172"/>
        <v>2.125</v>
      </c>
      <c r="O293" s="149">
        <f t="shared" si="172"/>
        <v>104.75</v>
      </c>
      <c r="P293" s="149">
        <f t="shared" si="172"/>
        <v>1.25</v>
      </c>
      <c r="Q293" s="149">
        <f t="shared" si="172"/>
        <v>1.25</v>
      </c>
      <c r="R293" s="149">
        <f t="shared" si="172"/>
        <v>0.41299999999999998</v>
      </c>
      <c r="S293" s="149">
        <f t="shared" si="172"/>
        <v>0.77500000000000002</v>
      </c>
      <c r="T293" s="268">
        <f t="shared" si="173"/>
        <v>0</v>
      </c>
      <c r="U293" s="268">
        <f t="shared" si="173"/>
        <v>0</v>
      </c>
      <c r="V293" s="268">
        <f t="shared" si="173"/>
        <v>0</v>
      </c>
      <c r="W293" s="268">
        <f t="shared" si="173"/>
        <v>0</v>
      </c>
      <c r="X293" s="268">
        <f t="shared" si="173"/>
        <v>0</v>
      </c>
      <c r="Y293" s="268">
        <f t="shared" si="173"/>
        <v>0</v>
      </c>
      <c r="Z293" s="268">
        <f t="shared" si="173"/>
        <v>0</v>
      </c>
      <c r="AA293" s="268">
        <f t="shared" si="173"/>
        <v>0</v>
      </c>
      <c r="AB293" s="268">
        <f t="shared" si="173"/>
        <v>0</v>
      </c>
      <c r="AC293" s="268">
        <f t="shared" si="173"/>
        <v>0</v>
      </c>
      <c r="AD293">
        <v>6.0000000000000001E-3</v>
      </c>
      <c r="AE293">
        <f t="shared" si="171"/>
        <v>8.9999999999999993E-3</v>
      </c>
      <c r="AF293">
        <v>1.7899999999999999E-2</v>
      </c>
    </row>
    <row r="294" spans="1:32" ht="29.4" thickBot="1" x14ac:dyDescent="0.35">
      <c r="A294" s="318" t="s">
        <v>93</v>
      </c>
      <c r="B294" s="319" t="s">
        <v>94</v>
      </c>
      <c r="C294" s="36" t="s">
        <v>95</v>
      </c>
      <c r="D294" s="4" t="s">
        <v>24</v>
      </c>
      <c r="E294" s="106">
        <v>0</v>
      </c>
      <c r="F294" s="108">
        <v>100</v>
      </c>
      <c r="G294" s="108">
        <v>200</v>
      </c>
      <c r="H294" s="108">
        <v>300</v>
      </c>
      <c r="I294" s="108">
        <v>100000300</v>
      </c>
      <c r="J294" s="150">
        <f t="shared" si="172"/>
        <v>0</v>
      </c>
      <c r="K294" s="150">
        <f t="shared" si="172"/>
        <v>1.0629999999999999</v>
      </c>
      <c r="L294" s="150">
        <f t="shared" si="172"/>
        <v>1.2</v>
      </c>
      <c r="M294" s="150">
        <f t="shared" si="172"/>
        <v>1.7749999999999999</v>
      </c>
      <c r="N294" s="150">
        <f t="shared" si="172"/>
        <v>2</v>
      </c>
      <c r="O294" s="150">
        <f t="shared" si="172"/>
        <v>32.625</v>
      </c>
      <c r="P294" s="150">
        <f t="shared" si="172"/>
        <v>0.625</v>
      </c>
      <c r="Q294" s="150">
        <f t="shared" si="172"/>
        <v>0.625</v>
      </c>
      <c r="R294" s="150">
        <f t="shared" si="172"/>
        <v>0.41299999999999998</v>
      </c>
      <c r="S294" s="150">
        <f t="shared" si="172"/>
        <v>0.77500000000000002</v>
      </c>
      <c r="T294" s="268">
        <f t="shared" si="173"/>
        <v>0</v>
      </c>
      <c r="U294" s="268">
        <f t="shared" si="173"/>
        <v>0</v>
      </c>
      <c r="V294" s="268">
        <f t="shared" si="173"/>
        <v>0</v>
      </c>
      <c r="W294" s="268">
        <f t="shared" si="173"/>
        <v>0</v>
      </c>
      <c r="X294" s="268">
        <f t="shared" si="173"/>
        <v>0</v>
      </c>
      <c r="Y294" s="268">
        <f t="shared" si="173"/>
        <v>0</v>
      </c>
      <c r="Z294" s="268">
        <f t="shared" si="173"/>
        <v>0</v>
      </c>
      <c r="AA294" s="268">
        <f t="shared" si="173"/>
        <v>0</v>
      </c>
      <c r="AB294" s="268">
        <f t="shared" si="173"/>
        <v>0</v>
      </c>
      <c r="AC294" s="268">
        <f t="shared" si="173"/>
        <v>0</v>
      </c>
      <c r="AD294">
        <v>6.0000000000000001E-3</v>
      </c>
      <c r="AE294">
        <f t="shared" si="171"/>
        <v>8.9999999999999993E-3</v>
      </c>
      <c r="AF294">
        <v>1.7899999999999999E-2</v>
      </c>
    </row>
    <row r="295" spans="1:32" ht="15" thickBot="1" x14ac:dyDescent="0.35">
      <c r="A295" s="318"/>
      <c r="B295" s="319"/>
      <c r="C295" s="36" t="s">
        <v>96</v>
      </c>
      <c r="D295" s="4" t="s">
        <v>25</v>
      </c>
      <c r="E295" s="106">
        <v>0</v>
      </c>
      <c r="F295" s="105">
        <v>800</v>
      </c>
      <c r="G295" s="105">
        <v>100000800</v>
      </c>
      <c r="H295" s="105">
        <v>100000800</v>
      </c>
      <c r="I295" s="105">
        <v>100000800</v>
      </c>
      <c r="J295" s="150">
        <f t="shared" si="172"/>
        <v>0</v>
      </c>
      <c r="K295" s="150">
        <f t="shared" si="172"/>
        <v>0.45</v>
      </c>
      <c r="L295" s="150">
        <f t="shared" si="172"/>
        <v>0.9</v>
      </c>
      <c r="M295" s="150">
        <f t="shared" si="172"/>
        <v>0</v>
      </c>
      <c r="N295" s="150">
        <f t="shared" si="172"/>
        <v>0</v>
      </c>
      <c r="O295" s="150">
        <f t="shared" si="172"/>
        <v>32.625</v>
      </c>
      <c r="P295" s="150">
        <f t="shared" si="172"/>
        <v>0.625</v>
      </c>
      <c r="Q295" s="150">
        <f t="shared" si="172"/>
        <v>0.625</v>
      </c>
      <c r="R295" s="150">
        <f t="shared" si="172"/>
        <v>0.41299999999999998</v>
      </c>
      <c r="S295" s="150">
        <f t="shared" si="172"/>
        <v>0.77500000000000002</v>
      </c>
      <c r="T295" s="268">
        <f t="shared" si="173"/>
        <v>0</v>
      </c>
      <c r="U295" s="268">
        <f t="shared" si="173"/>
        <v>0</v>
      </c>
      <c r="V295" s="268">
        <f t="shared" si="173"/>
        <v>0</v>
      </c>
      <c r="W295" s="268">
        <f t="shared" si="173"/>
        <v>0</v>
      </c>
      <c r="X295" s="268">
        <f t="shared" si="173"/>
        <v>0</v>
      </c>
      <c r="Y295" s="268">
        <f t="shared" si="173"/>
        <v>0</v>
      </c>
      <c r="Z295" s="268">
        <f t="shared" si="173"/>
        <v>0</v>
      </c>
      <c r="AA295" s="268">
        <f t="shared" si="173"/>
        <v>0</v>
      </c>
      <c r="AB295" s="268">
        <f t="shared" si="173"/>
        <v>0</v>
      </c>
      <c r="AC295" s="268">
        <f t="shared" si="173"/>
        <v>0</v>
      </c>
      <c r="AD295">
        <v>6.0000000000000001E-3</v>
      </c>
      <c r="AE295">
        <f t="shared" si="171"/>
        <v>8.9999999999999993E-3</v>
      </c>
      <c r="AF295">
        <v>1.7899999999999999E-2</v>
      </c>
    </row>
    <row r="296" spans="1:32" ht="29.4" thickBot="1" x14ac:dyDescent="0.35">
      <c r="A296" s="318"/>
      <c r="B296" s="319"/>
      <c r="C296" s="36" t="s">
        <v>97</v>
      </c>
      <c r="D296" s="4" t="s">
        <v>26</v>
      </c>
      <c r="E296" s="106">
        <v>0</v>
      </c>
      <c r="F296" s="105">
        <v>24</v>
      </c>
      <c r="G296" s="105">
        <v>55</v>
      </c>
      <c r="H296" s="105">
        <v>77</v>
      </c>
      <c r="I296" s="105">
        <v>10000077</v>
      </c>
      <c r="J296" s="150">
        <f t="shared" si="172"/>
        <v>0</v>
      </c>
      <c r="K296" s="150">
        <f t="shared" si="172"/>
        <v>0.45</v>
      </c>
      <c r="L296" s="150">
        <f t="shared" si="172"/>
        <v>0.9</v>
      </c>
      <c r="M296" s="150">
        <f t="shared" si="172"/>
        <v>1.2</v>
      </c>
      <c r="N296" s="150">
        <f t="shared" si="172"/>
        <v>1.7749999999999999</v>
      </c>
      <c r="O296" s="150">
        <f t="shared" si="172"/>
        <v>32.625</v>
      </c>
      <c r="P296" s="150">
        <f t="shared" si="172"/>
        <v>0.625</v>
      </c>
      <c r="Q296" s="150">
        <f t="shared" si="172"/>
        <v>0.625</v>
      </c>
      <c r="R296" s="150">
        <f t="shared" si="172"/>
        <v>0.41299999999999998</v>
      </c>
      <c r="S296" s="150">
        <f t="shared" si="172"/>
        <v>0.77500000000000002</v>
      </c>
      <c r="T296" s="268">
        <f t="shared" si="173"/>
        <v>0</v>
      </c>
      <c r="U296" s="268">
        <f t="shared" si="173"/>
        <v>0</v>
      </c>
      <c r="V296" s="268">
        <f t="shared" si="173"/>
        <v>0</v>
      </c>
      <c r="W296" s="268">
        <f t="shared" si="173"/>
        <v>0</v>
      </c>
      <c r="X296" s="268">
        <f t="shared" si="173"/>
        <v>0</v>
      </c>
      <c r="Y296" s="268">
        <f t="shared" si="173"/>
        <v>0</v>
      </c>
      <c r="Z296" s="268">
        <f t="shared" si="173"/>
        <v>0</v>
      </c>
      <c r="AA296" s="268">
        <f t="shared" si="173"/>
        <v>0</v>
      </c>
      <c r="AB296" s="268">
        <f t="shared" si="173"/>
        <v>0</v>
      </c>
      <c r="AC296" s="268">
        <f t="shared" si="173"/>
        <v>0</v>
      </c>
      <c r="AD296">
        <v>6.0000000000000001E-3</v>
      </c>
      <c r="AE296">
        <f t="shared" si="171"/>
        <v>8.9999999999999993E-3</v>
      </c>
      <c r="AF296">
        <v>1.7899999999999999E-2</v>
      </c>
    </row>
    <row r="297" spans="1:32" ht="15" thickBot="1" x14ac:dyDescent="0.35">
      <c r="A297" s="318"/>
      <c r="B297" s="319"/>
      <c r="C297" s="36" t="s">
        <v>98</v>
      </c>
      <c r="D297" s="4" t="s">
        <v>27</v>
      </c>
      <c r="E297" s="106">
        <v>0</v>
      </c>
      <c r="F297" s="105">
        <v>5000</v>
      </c>
      <c r="G297" s="105">
        <v>1000005000</v>
      </c>
      <c r="H297" s="105">
        <v>1000005000</v>
      </c>
      <c r="I297" s="105">
        <v>1000005000</v>
      </c>
      <c r="J297" s="150">
        <f t="shared" si="172"/>
        <v>0</v>
      </c>
      <c r="K297" s="150">
        <f t="shared" si="172"/>
        <v>0.45</v>
      </c>
      <c r="L297" s="150">
        <f t="shared" si="172"/>
        <v>0.9</v>
      </c>
      <c r="M297" s="150">
        <f t="shared" si="172"/>
        <v>0</v>
      </c>
      <c r="N297" s="150">
        <f t="shared" si="172"/>
        <v>0</v>
      </c>
      <c r="O297" s="150">
        <f t="shared" si="172"/>
        <v>32.625</v>
      </c>
      <c r="P297" s="150">
        <f t="shared" si="172"/>
        <v>0.625</v>
      </c>
      <c r="Q297" s="150">
        <f t="shared" si="172"/>
        <v>0.625</v>
      </c>
      <c r="R297" s="150">
        <f t="shared" si="172"/>
        <v>0.41299999999999998</v>
      </c>
      <c r="S297" s="150">
        <f t="shared" si="172"/>
        <v>0.77500000000000002</v>
      </c>
      <c r="T297" s="268">
        <f t="shared" si="173"/>
        <v>0</v>
      </c>
      <c r="U297" s="268">
        <f t="shared" si="173"/>
        <v>0</v>
      </c>
      <c r="V297" s="268">
        <f t="shared" si="173"/>
        <v>0</v>
      </c>
      <c r="W297" s="268">
        <f t="shared" si="173"/>
        <v>0</v>
      </c>
      <c r="X297" s="268">
        <f t="shared" si="173"/>
        <v>0</v>
      </c>
      <c r="Y297" s="268">
        <f t="shared" si="173"/>
        <v>0</v>
      </c>
      <c r="Z297" s="268">
        <f t="shared" si="173"/>
        <v>0</v>
      </c>
      <c r="AA297" s="268">
        <f t="shared" si="173"/>
        <v>0</v>
      </c>
      <c r="AB297" s="268">
        <f t="shared" si="173"/>
        <v>0</v>
      </c>
      <c r="AC297" s="268">
        <f t="shared" si="173"/>
        <v>0</v>
      </c>
      <c r="AD297">
        <v>6.0000000000000001E-3</v>
      </c>
      <c r="AE297">
        <f t="shared" si="171"/>
        <v>8.9999999999999993E-3</v>
      </c>
      <c r="AF297">
        <v>1.7899999999999999E-2</v>
      </c>
    </row>
    <row r="298" spans="1:32" ht="15" thickBot="1" x14ac:dyDescent="0.35">
      <c r="A298" s="318"/>
      <c r="B298" s="319"/>
      <c r="C298" s="36" t="s">
        <v>99</v>
      </c>
      <c r="D298" s="4" t="s">
        <v>28</v>
      </c>
      <c r="E298" s="106">
        <v>0</v>
      </c>
      <c r="F298" s="105">
        <v>100</v>
      </c>
      <c r="G298" s="105">
        <v>8000</v>
      </c>
      <c r="H298" s="108">
        <v>1000008000</v>
      </c>
      <c r="I298" s="108">
        <v>1000008000</v>
      </c>
      <c r="J298" s="150">
        <f t="shared" si="172"/>
        <v>0</v>
      </c>
      <c r="K298" s="150">
        <f t="shared" si="172"/>
        <v>0.125</v>
      </c>
      <c r="L298" s="150">
        <f t="shared" si="172"/>
        <v>0.45</v>
      </c>
      <c r="M298" s="150">
        <f t="shared" si="172"/>
        <v>0.9</v>
      </c>
      <c r="N298" s="150">
        <f t="shared" si="172"/>
        <v>0</v>
      </c>
      <c r="O298" s="150">
        <f t="shared" si="172"/>
        <v>32.625</v>
      </c>
      <c r="P298" s="150">
        <f t="shared" si="172"/>
        <v>0.625</v>
      </c>
      <c r="Q298" s="150">
        <f t="shared" si="172"/>
        <v>0.625</v>
      </c>
      <c r="R298" s="150">
        <f t="shared" si="172"/>
        <v>0.41299999999999998</v>
      </c>
      <c r="S298" s="150">
        <f t="shared" si="172"/>
        <v>0.77500000000000002</v>
      </c>
      <c r="T298" s="268">
        <f t="shared" si="173"/>
        <v>0</v>
      </c>
      <c r="U298" s="268">
        <f t="shared" si="173"/>
        <v>0</v>
      </c>
      <c r="V298" s="268">
        <f t="shared" si="173"/>
        <v>0</v>
      </c>
      <c r="W298" s="268">
        <f t="shared" si="173"/>
        <v>0</v>
      </c>
      <c r="X298" s="268">
        <f t="shared" si="173"/>
        <v>0</v>
      </c>
      <c r="Y298" s="268">
        <f t="shared" si="173"/>
        <v>0</v>
      </c>
      <c r="Z298" s="268">
        <f t="shared" si="173"/>
        <v>0</v>
      </c>
      <c r="AA298" s="268">
        <f t="shared" si="173"/>
        <v>0</v>
      </c>
      <c r="AB298" s="268">
        <f t="shared" si="173"/>
        <v>0</v>
      </c>
      <c r="AC298" s="268">
        <f t="shared" si="173"/>
        <v>0</v>
      </c>
      <c r="AD298">
        <v>6.0000000000000001E-3</v>
      </c>
      <c r="AE298">
        <f t="shared" si="171"/>
        <v>8.9999999999999993E-3</v>
      </c>
      <c r="AF298">
        <v>1.7899999999999999E-2</v>
      </c>
    </row>
    <row r="299" spans="1:32" ht="15" thickBot="1" x14ac:dyDescent="0.35">
      <c r="A299" s="318"/>
      <c r="B299" s="319"/>
      <c r="C299" s="36" t="s">
        <v>100</v>
      </c>
      <c r="D299" s="4" t="s">
        <v>29</v>
      </c>
      <c r="E299" s="106">
        <v>0</v>
      </c>
      <c r="F299" s="105">
        <v>100</v>
      </c>
      <c r="G299" s="105">
        <v>5000</v>
      </c>
      <c r="H299" s="108">
        <v>1000005000</v>
      </c>
      <c r="I299" s="108">
        <v>1000005000</v>
      </c>
      <c r="J299" s="150">
        <f t="shared" si="172"/>
        <v>0</v>
      </c>
      <c r="K299" s="150">
        <f t="shared" si="172"/>
        <v>0.125</v>
      </c>
      <c r="L299" s="150">
        <f t="shared" si="172"/>
        <v>0.45</v>
      </c>
      <c r="M299" s="150">
        <f t="shared" si="172"/>
        <v>0.9</v>
      </c>
      <c r="N299" s="150">
        <f t="shared" si="172"/>
        <v>0</v>
      </c>
      <c r="O299" s="150">
        <f t="shared" si="172"/>
        <v>32.625</v>
      </c>
      <c r="P299" s="150">
        <f t="shared" si="172"/>
        <v>0.625</v>
      </c>
      <c r="Q299" s="150">
        <f t="shared" si="172"/>
        <v>0.625</v>
      </c>
      <c r="R299" s="150">
        <f t="shared" si="172"/>
        <v>0.41299999999999998</v>
      </c>
      <c r="S299" s="150">
        <f t="shared" si="172"/>
        <v>0.77500000000000002</v>
      </c>
      <c r="T299" s="268">
        <f t="shared" si="173"/>
        <v>0</v>
      </c>
      <c r="U299" s="268">
        <f t="shared" si="173"/>
        <v>0</v>
      </c>
      <c r="V299" s="268">
        <f t="shared" si="173"/>
        <v>0</v>
      </c>
      <c r="W299" s="268">
        <f t="shared" si="173"/>
        <v>0</v>
      </c>
      <c r="X299" s="268">
        <f t="shared" si="173"/>
        <v>0</v>
      </c>
      <c r="Y299" s="268">
        <f t="shared" si="173"/>
        <v>0</v>
      </c>
      <c r="Z299" s="268">
        <f t="shared" si="173"/>
        <v>0</v>
      </c>
      <c r="AA299" s="268">
        <f t="shared" si="173"/>
        <v>0</v>
      </c>
      <c r="AB299" s="268">
        <f t="shared" si="173"/>
        <v>0</v>
      </c>
      <c r="AC299" s="268">
        <f t="shared" si="173"/>
        <v>0</v>
      </c>
      <c r="AD299">
        <v>6.0000000000000001E-3</v>
      </c>
      <c r="AE299">
        <f t="shared" si="171"/>
        <v>8.9999999999999993E-3</v>
      </c>
      <c r="AF299">
        <v>1.7899999999999999E-2</v>
      </c>
    </row>
    <row r="300" spans="1:32" ht="15" thickBot="1" x14ac:dyDescent="0.35">
      <c r="A300" s="320" t="s">
        <v>101</v>
      </c>
      <c r="B300" s="321" t="s">
        <v>102</v>
      </c>
      <c r="C300" s="42" t="s">
        <v>103</v>
      </c>
      <c r="D300" s="5" t="s">
        <v>30</v>
      </c>
      <c r="E300" s="106">
        <v>0</v>
      </c>
      <c r="F300" s="108">
        <v>80000</v>
      </c>
      <c r="G300" s="108">
        <v>150000</v>
      </c>
      <c r="H300" s="108">
        <v>300000</v>
      </c>
      <c r="I300" s="108">
        <v>100000300000</v>
      </c>
      <c r="J300" s="151">
        <f t="shared" si="172"/>
        <v>0</v>
      </c>
      <c r="K300" s="151">
        <f t="shared" si="172"/>
        <v>1.0629999999999999</v>
      </c>
      <c r="L300" s="151">
        <f t="shared" si="172"/>
        <v>1.2</v>
      </c>
      <c r="M300" s="151">
        <f t="shared" si="172"/>
        <v>1.7749999999999999</v>
      </c>
      <c r="N300" s="151">
        <f t="shared" si="172"/>
        <v>2</v>
      </c>
      <c r="O300" s="151">
        <f t="shared" si="172"/>
        <v>65.25</v>
      </c>
      <c r="P300" s="151">
        <f t="shared" si="172"/>
        <v>1.25</v>
      </c>
      <c r="Q300" s="151">
        <f t="shared" si="172"/>
        <v>1.25</v>
      </c>
      <c r="R300" s="151">
        <f t="shared" si="172"/>
        <v>0.2</v>
      </c>
      <c r="S300" s="151">
        <f t="shared" si="172"/>
        <v>0.38800000000000001</v>
      </c>
      <c r="T300" s="268">
        <f t="shared" si="173"/>
        <v>0</v>
      </c>
      <c r="U300" s="268">
        <f t="shared" si="173"/>
        <v>0</v>
      </c>
      <c r="V300" s="268">
        <f t="shared" si="173"/>
        <v>0</v>
      </c>
      <c r="W300" s="268">
        <f t="shared" si="173"/>
        <v>0</v>
      </c>
      <c r="X300" s="268">
        <f t="shared" si="173"/>
        <v>0</v>
      </c>
      <c r="Y300" s="268">
        <f t="shared" si="173"/>
        <v>0</v>
      </c>
      <c r="Z300" s="268">
        <f t="shared" si="173"/>
        <v>0</v>
      </c>
      <c r="AA300" s="268">
        <f t="shared" si="173"/>
        <v>0</v>
      </c>
      <c r="AB300" s="268">
        <f t="shared" si="173"/>
        <v>0</v>
      </c>
      <c r="AC300" s="268">
        <f t="shared" si="173"/>
        <v>0</v>
      </c>
      <c r="AD300">
        <v>6.0000000000000001E-3</v>
      </c>
      <c r="AE300">
        <f t="shared" si="171"/>
        <v>8.9999999999999993E-3</v>
      </c>
      <c r="AF300">
        <v>1.7899999999999999E-2</v>
      </c>
    </row>
    <row r="301" spans="1:32" ht="15" thickBot="1" x14ac:dyDescent="0.35">
      <c r="A301" s="320"/>
      <c r="B301" s="321"/>
      <c r="C301" s="42" t="s">
        <v>104</v>
      </c>
      <c r="D301" s="5" t="s">
        <v>31</v>
      </c>
      <c r="E301" s="106">
        <v>0</v>
      </c>
      <c r="F301" s="109">
        <v>40000</v>
      </c>
      <c r="G301" s="109">
        <v>50000</v>
      </c>
      <c r="H301" s="109">
        <v>60000</v>
      </c>
      <c r="I301" s="109" t="s">
        <v>131</v>
      </c>
      <c r="J301" s="151">
        <f t="shared" si="172"/>
        <v>0</v>
      </c>
      <c r="K301" s="151">
        <f t="shared" si="172"/>
        <v>0.125</v>
      </c>
      <c r="L301" s="151">
        <f t="shared" si="172"/>
        <v>0.45</v>
      </c>
      <c r="M301" s="151">
        <f t="shared" si="172"/>
        <v>1.0629999999999999</v>
      </c>
      <c r="N301" s="151">
        <f t="shared" si="172"/>
        <v>1.2</v>
      </c>
      <c r="O301" s="151">
        <f t="shared" si="172"/>
        <v>32.625</v>
      </c>
      <c r="P301" s="151">
        <f t="shared" si="172"/>
        <v>0.625</v>
      </c>
      <c r="Q301" s="151">
        <f t="shared" si="172"/>
        <v>0.625</v>
      </c>
      <c r="R301" s="151">
        <f t="shared" si="172"/>
        <v>0.2</v>
      </c>
      <c r="S301" s="151">
        <f t="shared" si="172"/>
        <v>0.38800000000000001</v>
      </c>
      <c r="T301" s="268">
        <f t="shared" si="173"/>
        <v>0</v>
      </c>
      <c r="U301" s="268">
        <f t="shared" si="173"/>
        <v>0</v>
      </c>
      <c r="V301" s="268">
        <f t="shared" si="173"/>
        <v>0</v>
      </c>
      <c r="W301" s="268">
        <f t="shared" si="173"/>
        <v>0</v>
      </c>
      <c r="X301" s="268">
        <f t="shared" si="173"/>
        <v>0</v>
      </c>
      <c r="Y301" s="268">
        <f t="shared" si="173"/>
        <v>0</v>
      </c>
      <c r="Z301" s="268">
        <f t="shared" si="173"/>
        <v>0</v>
      </c>
      <c r="AA301" s="268">
        <f t="shared" si="173"/>
        <v>0</v>
      </c>
      <c r="AB301" s="268">
        <f t="shared" si="173"/>
        <v>0</v>
      </c>
      <c r="AC301" s="268">
        <f t="shared" si="173"/>
        <v>0</v>
      </c>
      <c r="AD301">
        <v>6.0000000000000001E-3</v>
      </c>
      <c r="AE301">
        <f t="shared" si="171"/>
        <v>8.9999999999999993E-3</v>
      </c>
      <c r="AF301">
        <v>1.7899999999999999E-2</v>
      </c>
    </row>
    <row r="302" spans="1:32" ht="29.4" thickBot="1" x14ac:dyDescent="0.35">
      <c r="A302" s="320"/>
      <c r="B302" s="321"/>
      <c r="C302" s="47" t="s">
        <v>105</v>
      </c>
      <c r="D302" s="6" t="s">
        <v>32</v>
      </c>
      <c r="E302" s="106">
        <v>0</v>
      </c>
      <c r="F302" s="108">
        <v>200</v>
      </c>
      <c r="G302" s="108">
        <v>400</v>
      </c>
      <c r="H302" s="108">
        <v>800</v>
      </c>
      <c r="I302" s="108">
        <v>100000800</v>
      </c>
      <c r="J302" s="151">
        <f t="shared" si="172"/>
        <v>0</v>
      </c>
      <c r="K302" s="151">
        <f t="shared" si="172"/>
        <v>1.0629999999999999</v>
      </c>
      <c r="L302" s="151">
        <f t="shared" si="172"/>
        <v>1.2</v>
      </c>
      <c r="M302" s="151">
        <f t="shared" si="172"/>
        <v>1.7749999999999999</v>
      </c>
      <c r="N302" s="151">
        <f t="shared" si="172"/>
        <v>2</v>
      </c>
      <c r="O302" s="151">
        <f t="shared" si="172"/>
        <v>32.625</v>
      </c>
      <c r="P302" s="151">
        <f t="shared" si="172"/>
        <v>0.625</v>
      </c>
      <c r="Q302" s="151">
        <f t="shared" si="172"/>
        <v>0.625</v>
      </c>
      <c r="R302" s="151">
        <f t="shared" si="172"/>
        <v>0.41299999999999998</v>
      </c>
      <c r="S302" s="151">
        <f t="shared" si="172"/>
        <v>0.77500000000000002</v>
      </c>
      <c r="T302" s="268">
        <f t="shared" si="173"/>
        <v>0</v>
      </c>
      <c r="U302" s="268">
        <f t="shared" si="173"/>
        <v>0</v>
      </c>
      <c r="V302" s="268">
        <f t="shared" si="173"/>
        <v>0</v>
      </c>
      <c r="W302" s="268">
        <f t="shared" si="173"/>
        <v>0</v>
      </c>
      <c r="X302" s="268">
        <f t="shared" si="173"/>
        <v>0</v>
      </c>
      <c r="Y302" s="268">
        <f t="shared" si="173"/>
        <v>0</v>
      </c>
      <c r="Z302" s="268">
        <f t="shared" si="173"/>
        <v>0</v>
      </c>
      <c r="AA302" s="268">
        <f t="shared" si="173"/>
        <v>0</v>
      </c>
      <c r="AB302" s="268">
        <f t="shared" si="173"/>
        <v>0</v>
      </c>
      <c r="AC302" s="268">
        <f t="shared" si="173"/>
        <v>0</v>
      </c>
      <c r="AD302">
        <v>6.0000000000000001E-3</v>
      </c>
      <c r="AE302">
        <f t="shared" si="171"/>
        <v>8.9999999999999993E-3</v>
      </c>
      <c r="AF302">
        <v>1.7899999999999999E-2</v>
      </c>
    </row>
    <row r="303" spans="1:32" ht="15" thickBot="1" x14ac:dyDescent="0.35">
      <c r="A303" s="320"/>
      <c r="B303" s="321"/>
      <c r="C303" s="47" t="s">
        <v>106</v>
      </c>
      <c r="D303" s="6" t="s">
        <v>33</v>
      </c>
      <c r="E303" s="106">
        <v>0</v>
      </c>
      <c r="F303" s="109">
        <v>1000</v>
      </c>
      <c r="G303" s="109">
        <v>20000</v>
      </c>
      <c r="H303" s="109">
        <v>50000</v>
      </c>
      <c r="I303" s="109">
        <v>10000050000</v>
      </c>
      <c r="J303" s="151">
        <f t="shared" si="172"/>
        <v>0</v>
      </c>
      <c r="K303" s="151">
        <f t="shared" si="172"/>
        <v>1.7749999999999999</v>
      </c>
      <c r="L303" s="151">
        <f t="shared" si="172"/>
        <v>2</v>
      </c>
      <c r="M303" s="151">
        <f t="shared" si="172"/>
        <v>2.125</v>
      </c>
      <c r="N303" s="151">
        <f t="shared" si="172"/>
        <v>2.25</v>
      </c>
      <c r="O303" s="151">
        <f t="shared" si="172"/>
        <v>65.25</v>
      </c>
      <c r="P303" s="151">
        <f t="shared" si="172"/>
        <v>1.25</v>
      </c>
      <c r="Q303" s="151">
        <f t="shared" si="172"/>
        <v>1.25</v>
      </c>
      <c r="R303" s="151">
        <f t="shared" si="172"/>
        <v>0.41299999999999998</v>
      </c>
      <c r="S303" s="151">
        <f t="shared" si="172"/>
        <v>0.77500000000000002</v>
      </c>
      <c r="T303" s="268">
        <f t="shared" si="173"/>
        <v>0</v>
      </c>
      <c r="U303" s="268">
        <f t="shared" si="173"/>
        <v>0</v>
      </c>
      <c r="V303" s="268">
        <f t="shared" si="173"/>
        <v>0</v>
      </c>
      <c r="W303" s="268">
        <f t="shared" si="173"/>
        <v>0</v>
      </c>
      <c r="X303" s="268">
        <f t="shared" si="173"/>
        <v>0</v>
      </c>
      <c r="Y303" s="268">
        <f t="shared" si="173"/>
        <v>0</v>
      </c>
      <c r="Z303" s="268">
        <f t="shared" si="173"/>
        <v>0</v>
      </c>
      <c r="AA303" s="268">
        <f t="shared" si="173"/>
        <v>0</v>
      </c>
      <c r="AB303" s="268">
        <f t="shared" si="173"/>
        <v>0</v>
      </c>
      <c r="AC303" s="268">
        <f t="shared" si="173"/>
        <v>0</v>
      </c>
      <c r="AD303">
        <v>6.0000000000000001E-3</v>
      </c>
      <c r="AE303">
        <f t="shared" si="171"/>
        <v>8.9999999999999993E-3</v>
      </c>
      <c r="AF303">
        <v>1.7899999999999999E-2</v>
      </c>
    </row>
    <row r="304" spans="1:32" ht="29.4" thickBot="1" x14ac:dyDescent="0.35">
      <c r="A304" s="320"/>
      <c r="B304" s="321"/>
      <c r="C304" s="47" t="s">
        <v>107</v>
      </c>
      <c r="D304" s="6" t="s">
        <v>34</v>
      </c>
      <c r="E304" s="110">
        <v>0</v>
      </c>
      <c r="F304" s="109">
        <v>6000</v>
      </c>
      <c r="G304" s="109">
        <v>10000</v>
      </c>
      <c r="H304" s="109">
        <v>50000</v>
      </c>
      <c r="I304" s="109">
        <v>10000050000</v>
      </c>
      <c r="J304" s="151">
        <f t="shared" si="172"/>
        <v>0</v>
      </c>
      <c r="K304" s="151">
        <f t="shared" si="172"/>
        <v>0.125</v>
      </c>
      <c r="L304" s="151">
        <f t="shared" si="172"/>
        <v>0.45</v>
      </c>
      <c r="M304" s="151">
        <f t="shared" si="172"/>
        <v>1.0629999999999999</v>
      </c>
      <c r="N304" s="151">
        <f t="shared" si="172"/>
        <v>1.2</v>
      </c>
      <c r="O304" s="151">
        <f t="shared" si="172"/>
        <v>32.625</v>
      </c>
      <c r="P304" s="151">
        <f t="shared" si="172"/>
        <v>0.625</v>
      </c>
      <c r="Q304" s="151">
        <f t="shared" si="172"/>
        <v>0.625</v>
      </c>
      <c r="R304" s="151">
        <f t="shared" si="172"/>
        <v>1.2999999999999999E-2</v>
      </c>
      <c r="S304" s="151">
        <f t="shared" si="172"/>
        <v>1.2999999999999999E-2</v>
      </c>
      <c r="T304" s="268">
        <f t="shared" si="173"/>
        <v>0</v>
      </c>
      <c r="U304" s="268">
        <f t="shared" si="173"/>
        <v>0</v>
      </c>
      <c r="V304" s="268">
        <f t="shared" si="173"/>
        <v>0</v>
      </c>
      <c r="W304" s="268">
        <f t="shared" si="173"/>
        <v>0</v>
      </c>
      <c r="X304" s="268">
        <f t="shared" si="173"/>
        <v>0</v>
      </c>
      <c r="Y304" s="268">
        <f t="shared" si="173"/>
        <v>0</v>
      </c>
      <c r="Z304" s="268">
        <f t="shared" si="173"/>
        <v>0</v>
      </c>
      <c r="AA304" s="268">
        <f t="shared" si="173"/>
        <v>0</v>
      </c>
      <c r="AB304" s="268">
        <f t="shared" si="173"/>
        <v>0</v>
      </c>
      <c r="AC304" s="268">
        <f t="shared" si="173"/>
        <v>0</v>
      </c>
      <c r="AD304">
        <v>6.0000000000000001E-3</v>
      </c>
      <c r="AE304">
        <f t="shared" si="171"/>
        <v>8.9999999999999993E-3</v>
      </c>
      <c r="AF304">
        <v>1.7899999999999999E-2</v>
      </c>
    </row>
    <row r="305" spans="1:32" ht="15" thickBot="1" x14ac:dyDescent="0.35">
      <c r="A305" s="320"/>
      <c r="B305" s="321"/>
      <c r="C305" s="47" t="s">
        <v>108</v>
      </c>
      <c r="D305" s="6" t="s">
        <v>35</v>
      </c>
      <c r="E305" s="106">
        <v>0</v>
      </c>
      <c r="F305" s="109">
        <v>100</v>
      </c>
      <c r="G305" s="109">
        <v>200</v>
      </c>
      <c r="H305" s="109">
        <v>400</v>
      </c>
      <c r="I305" s="109">
        <v>100000400</v>
      </c>
      <c r="J305" s="151">
        <f t="shared" ref="J305:S316" si="174">J125*1.25</f>
        <v>0</v>
      </c>
      <c r="K305" s="151">
        <f t="shared" si="174"/>
        <v>1.0629999999999999</v>
      </c>
      <c r="L305" s="151">
        <f t="shared" si="174"/>
        <v>1.2</v>
      </c>
      <c r="M305" s="151">
        <f t="shared" si="174"/>
        <v>1.7749999999999999</v>
      </c>
      <c r="N305" s="151">
        <f t="shared" si="174"/>
        <v>2</v>
      </c>
      <c r="O305" s="151">
        <f t="shared" si="174"/>
        <v>32.625</v>
      </c>
      <c r="P305" s="151">
        <f t="shared" si="174"/>
        <v>0.625</v>
      </c>
      <c r="Q305" s="151">
        <f t="shared" si="174"/>
        <v>0.625</v>
      </c>
      <c r="R305" s="151">
        <f t="shared" si="174"/>
        <v>0.2</v>
      </c>
      <c r="S305" s="151">
        <f t="shared" si="174"/>
        <v>0.38800000000000001</v>
      </c>
      <c r="T305" s="268">
        <f t="shared" si="173"/>
        <v>0</v>
      </c>
      <c r="U305" s="268">
        <f t="shared" si="173"/>
        <v>0</v>
      </c>
      <c r="V305" s="268">
        <f t="shared" si="173"/>
        <v>0</v>
      </c>
      <c r="W305" s="268">
        <f t="shared" si="173"/>
        <v>0</v>
      </c>
      <c r="X305" s="268">
        <f t="shared" si="173"/>
        <v>0</v>
      </c>
      <c r="Y305" s="268">
        <f t="shared" si="173"/>
        <v>0</v>
      </c>
      <c r="Z305" s="268">
        <f t="shared" si="173"/>
        <v>0</v>
      </c>
      <c r="AA305" s="268">
        <f t="shared" si="173"/>
        <v>0</v>
      </c>
      <c r="AB305" s="268">
        <f t="shared" si="173"/>
        <v>0</v>
      </c>
      <c r="AC305" s="268">
        <f t="shared" si="173"/>
        <v>0</v>
      </c>
      <c r="AD305">
        <v>6.0000000000000001E-3</v>
      </c>
      <c r="AE305">
        <f t="shared" si="171"/>
        <v>8.9999999999999993E-3</v>
      </c>
      <c r="AF305">
        <v>1.7899999999999999E-2</v>
      </c>
    </row>
    <row r="306" spans="1:32" ht="17.399999999999999" customHeight="1" thickBot="1" x14ac:dyDescent="0.35">
      <c r="A306" s="320"/>
      <c r="B306" s="321"/>
      <c r="C306" s="47" t="s">
        <v>109</v>
      </c>
      <c r="D306" s="6" t="s">
        <v>36</v>
      </c>
      <c r="E306" s="105">
        <v>0</v>
      </c>
      <c r="F306" s="108">
        <v>0</v>
      </c>
      <c r="G306" s="108">
        <v>0</v>
      </c>
      <c r="H306" s="108">
        <v>0</v>
      </c>
      <c r="I306" s="108">
        <v>0</v>
      </c>
      <c r="J306" s="151">
        <f t="shared" si="174"/>
        <v>0</v>
      </c>
      <c r="K306" s="151">
        <f t="shared" si="174"/>
        <v>1.0629999999999999</v>
      </c>
      <c r="L306" s="151">
        <f t="shared" si="174"/>
        <v>0</v>
      </c>
      <c r="M306" s="151">
        <f t="shared" si="174"/>
        <v>0</v>
      </c>
      <c r="N306" s="151">
        <f t="shared" si="174"/>
        <v>0</v>
      </c>
      <c r="O306" s="151">
        <f t="shared" si="174"/>
        <v>52.375</v>
      </c>
      <c r="P306" s="151">
        <f t="shared" si="174"/>
        <v>0</v>
      </c>
      <c r="Q306" s="151">
        <f t="shared" si="174"/>
        <v>0</v>
      </c>
      <c r="R306" s="151">
        <f t="shared" si="174"/>
        <v>0</v>
      </c>
      <c r="S306" s="151">
        <f t="shared" si="174"/>
        <v>0</v>
      </c>
      <c r="T306" s="268">
        <f t="shared" si="173"/>
        <v>0</v>
      </c>
      <c r="U306" s="268">
        <f t="shared" si="173"/>
        <v>0</v>
      </c>
      <c r="V306" s="268">
        <f t="shared" si="173"/>
        <v>0</v>
      </c>
      <c r="W306" s="268">
        <f t="shared" si="173"/>
        <v>0</v>
      </c>
      <c r="X306" s="268">
        <f t="shared" si="173"/>
        <v>0</v>
      </c>
      <c r="Y306" s="268">
        <f t="shared" si="173"/>
        <v>0</v>
      </c>
      <c r="Z306" s="268">
        <f t="shared" si="173"/>
        <v>0</v>
      </c>
      <c r="AA306" s="268">
        <f t="shared" si="173"/>
        <v>0</v>
      </c>
      <c r="AB306" s="268">
        <f t="shared" si="173"/>
        <v>0</v>
      </c>
      <c r="AC306" s="268">
        <f t="shared" si="173"/>
        <v>0</v>
      </c>
      <c r="AD306">
        <v>6.0000000000000001E-3</v>
      </c>
      <c r="AE306">
        <f t="shared" si="171"/>
        <v>8.9999999999999993E-3</v>
      </c>
      <c r="AF306">
        <v>1.7899999999999999E-2</v>
      </c>
    </row>
    <row r="307" spans="1:32" ht="21.75" customHeight="1" thickBot="1" x14ac:dyDescent="0.35">
      <c r="A307" s="308" t="s">
        <v>110</v>
      </c>
      <c r="B307" s="309" t="s">
        <v>111</v>
      </c>
      <c r="C307" s="49" t="s">
        <v>112</v>
      </c>
      <c r="D307" s="7" t="s">
        <v>37</v>
      </c>
      <c r="E307" s="106">
        <v>0</v>
      </c>
      <c r="F307" s="108">
        <v>1000</v>
      </c>
      <c r="G307" s="108">
        <v>10000</v>
      </c>
      <c r="H307" s="108">
        <v>50000</v>
      </c>
      <c r="I307" s="108">
        <v>10000050000</v>
      </c>
      <c r="J307" s="152">
        <f t="shared" si="174"/>
        <v>0</v>
      </c>
      <c r="K307" s="152">
        <f t="shared" si="174"/>
        <v>0.125</v>
      </c>
      <c r="L307" s="152">
        <f t="shared" si="174"/>
        <v>0.45</v>
      </c>
      <c r="M307" s="152">
        <f t="shared" si="174"/>
        <v>1.0629999999999999</v>
      </c>
      <c r="N307" s="152">
        <f t="shared" si="174"/>
        <v>1.2</v>
      </c>
      <c r="O307" s="152">
        <f t="shared" si="174"/>
        <v>32.625</v>
      </c>
      <c r="P307" s="152">
        <f t="shared" si="174"/>
        <v>0.625</v>
      </c>
      <c r="Q307" s="152">
        <f t="shared" si="174"/>
        <v>0.625</v>
      </c>
      <c r="R307" s="152">
        <f t="shared" si="174"/>
        <v>0.2</v>
      </c>
      <c r="S307" s="152">
        <f t="shared" si="174"/>
        <v>0.38800000000000001</v>
      </c>
      <c r="T307" s="268">
        <f t="shared" si="173"/>
        <v>0</v>
      </c>
      <c r="U307" s="268">
        <f t="shared" si="173"/>
        <v>0</v>
      </c>
      <c r="V307" s="268">
        <f t="shared" si="173"/>
        <v>0</v>
      </c>
      <c r="W307" s="268">
        <f t="shared" si="173"/>
        <v>0</v>
      </c>
      <c r="X307" s="268">
        <f t="shared" si="173"/>
        <v>0</v>
      </c>
      <c r="Y307" s="268">
        <f t="shared" si="173"/>
        <v>0</v>
      </c>
      <c r="Z307" s="268">
        <f t="shared" si="173"/>
        <v>0</v>
      </c>
      <c r="AA307" s="268">
        <f t="shared" si="173"/>
        <v>0</v>
      </c>
      <c r="AB307" s="268">
        <f t="shared" si="173"/>
        <v>0</v>
      </c>
      <c r="AC307" s="268">
        <f t="shared" si="173"/>
        <v>0</v>
      </c>
      <c r="AD307">
        <v>6.0000000000000001E-3</v>
      </c>
      <c r="AE307">
        <f t="shared" si="171"/>
        <v>8.9999999999999993E-3</v>
      </c>
      <c r="AF307">
        <v>1.7899999999999999E-2</v>
      </c>
    </row>
    <row r="308" spans="1:32" ht="29.4" thickBot="1" x14ac:dyDescent="0.35">
      <c r="A308" s="308"/>
      <c r="B308" s="309"/>
      <c r="C308" s="49" t="s">
        <v>113</v>
      </c>
      <c r="D308" s="7" t="s">
        <v>38</v>
      </c>
      <c r="E308" s="106">
        <v>0</v>
      </c>
      <c r="F308" s="108">
        <v>100</v>
      </c>
      <c r="G308" s="108">
        <v>1000</v>
      </c>
      <c r="H308" s="108">
        <v>5000</v>
      </c>
      <c r="I308" s="108">
        <v>1000005000</v>
      </c>
      <c r="J308" s="152">
        <f t="shared" si="174"/>
        <v>0</v>
      </c>
      <c r="K308" s="152">
        <f t="shared" si="174"/>
        <v>0.125</v>
      </c>
      <c r="L308" s="152">
        <f t="shared" si="174"/>
        <v>0.45</v>
      </c>
      <c r="M308" s="152">
        <f t="shared" si="174"/>
        <v>1.0629999999999999</v>
      </c>
      <c r="N308" s="152">
        <f t="shared" si="174"/>
        <v>1.2</v>
      </c>
      <c r="O308" s="152">
        <f t="shared" si="174"/>
        <v>32.625</v>
      </c>
      <c r="P308" s="152">
        <f t="shared" si="174"/>
        <v>0.625</v>
      </c>
      <c r="Q308" s="152">
        <f t="shared" si="174"/>
        <v>0.625</v>
      </c>
      <c r="R308" s="152">
        <f t="shared" si="174"/>
        <v>0.2</v>
      </c>
      <c r="S308" s="152">
        <f t="shared" si="174"/>
        <v>0.38800000000000001</v>
      </c>
      <c r="T308" s="268">
        <f t="shared" si="173"/>
        <v>0</v>
      </c>
      <c r="U308" s="268">
        <f t="shared" si="173"/>
        <v>0</v>
      </c>
      <c r="V308" s="268">
        <f t="shared" si="173"/>
        <v>0</v>
      </c>
      <c r="W308" s="268">
        <f t="shared" si="173"/>
        <v>0</v>
      </c>
      <c r="X308" s="268">
        <f t="shared" si="173"/>
        <v>0</v>
      </c>
      <c r="Y308" s="268">
        <f t="shared" si="173"/>
        <v>0</v>
      </c>
      <c r="Z308" s="268">
        <f t="shared" si="173"/>
        <v>0</v>
      </c>
      <c r="AA308" s="268">
        <f t="shared" si="173"/>
        <v>0</v>
      </c>
      <c r="AB308" s="268">
        <f t="shared" si="173"/>
        <v>0</v>
      </c>
      <c r="AC308" s="268">
        <f t="shared" si="173"/>
        <v>0</v>
      </c>
      <c r="AD308">
        <v>6.0000000000000001E-3</v>
      </c>
      <c r="AE308">
        <f t="shared" si="171"/>
        <v>8.9999999999999993E-3</v>
      </c>
      <c r="AF308">
        <v>1.7899999999999999E-2</v>
      </c>
    </row>
    <row r="309" spans="1:32" ht="15" thickBot="1" x14ac:dyDescent="0.35">
      <c r="A309" s="308"/>
      <c r="B309" s="309"/>
      <c r="C309" s="49" t="s">
        <v>114</v>
      </c>
      <c r="D309" s="7" t="s">
        <v>39</v>
      </c>
      <c r="E309" s="106">
        <v>0</v>
      </c>
      <c r="F309" s="108">
        <v>80000</v>
      </c>
      <c r="G309" s="108">
        <v>100000</v>
      </c>
      <c r="H309" s="108">
        <v>120000</v>
      </c>
      <c r="I309" s="108">
        <v>100000120000</v>
      </c>
      <c r="J309" s="152">
        <f t="shared" si="174"/>
        <v>0</v>
      </c>
      <c r="K309" s="152">
        <f t="shared" si="174"/>
        <v>1.2999999999999999E-2</v>
      </c>
      <c r="L309" s="152">
        <f t="shared" si="174"/>
        <v>0.125</v>
      </c>
      <c r="M309" s="152">
        <f t="shared" si="174"/>
        <v>0.45</v>
      </c>
      <c r="N309" s="152">
        <f t="shared" si="174"/>
        <v>1.0629999999999999</v>
      </c>
      <c r="O309" s="152">
        <f t="shared" si="174"/>
        <v>65.25</v>
      </c>
      <c r="P309" s="152">
        <f t="shared" si="174"/>
        <v>1.25</v>
      </c>
      <c r="Q309" s="152">
        <f t="shared" si="174"/>
        <v>1.25</v>
      </c>
      <c r="R309" s="152">
        <f t="shared" si="174"/>
        <v>1.2999999999999999E-2</v>
      </c>
      <c r="S309" s="152">
        <f t="shared" si="174"/>
        <v>1.2999999999999999E-2</v>
      </c>
      <c r="T309" s="268">
        <f t="shared" si="173"/>
        <v>0</v>
      </c>
      <c r="U309" s="268">
        <f t="shared" si="173"/>
        <v>0</v>
      </c>
      <c r="V309" s="268">
        <f t="shared" si="173"/>
        <v>0</v>
      </c>
      <c r="W309" s="268">
        <f t="shared" si="173"/>
        <v>0</v>
      </c>
      <c r="X309" s="268">
        <f t="shared" si="173"/>
        <v>0</v>
      </c>
      <c r="Y309" s="268">
        <f t="shared" si="173"/>
        <v>0</v>
      </c>
      <c r="Z309" s="268">
        <f t="shared" si="173"/>
        <v>0</v>
      </c>
      <c r="AA309" s="268">
        <f t="shared" si="173"/>
        <v>0</v>
      </c>
      <c r="AB309" s="268">
        <f t="shared" si="173"/>
        <v>0</v>
      </c>
      <c r="AC309" s="268">
        <f t="shared" si="173"/>
        <v>0</v>
      </c>
      <c r="AD309">
        <v>6.0000000000000001E-3</v>
      </c>
      <c r="AE309">
        <f t="shared" si="171"/>
        <v>8.9999999999999993E-3</v>
      </c>
      <c r="AF309">
        <v>1.7899999999999999E-2</v>
      </c>
    </row>
    <row r="310" spans="1:32" ht="29.4" thickBot="1" x14ac:dyDescent="0.35">
      <c r="A310" s="308"/>
      <c r="B310" s="309"/>
      <c r="C310" s="49" t="s">
        <v>115</v>
      </c>
      <c r="D310" s="7" t="s">
        <v>40</v>
      </c>
      <c r="E310" s="106">
        <v>0</v>
      </c>
      <c r="F310" s="108">
        <v>20000</v>
      </c>
      <c r="G310" s="108">
        <v>22000</v>
      </c>
      <c r="H310" s="108">
        <v>25000</v>
      </c>
      <c r="I310" s="108">
        <v>10000025000</v>
      </c>
      <c r="J310" s="152">
        <f t="shared" si="174"/>
        <v>0</v>
      </c>
      <c r="K310" s="152">
        <f t="shared" si="174"/>
        <v>1.2999999999999999E-2</v>
      </c>
      <c r="L310" s="152">
        <f t="shared" si="174"/>
        <v>0.125</v>
      </c>
      <c r="M310" s="152">
        <f t="shared" si="174"/>
        <v>0.45</v>
      </c>
      <c r="N310" s="152">
        <f t="shared" si="174"/>
        <v>1.0629999999999999</v>
      </c>
      <c r="O310" s="152">
        <f t="shared" si="174"/>
        <v>32.625</v>
      </c>
      <c r="P310" s="152">
        <f t="shared" si="174"/>
        <v>0.625</v>
      </c>
      <c r="Q310" s="152">
        <f t="shared" si="174"/>
        <v>0.625</v>
      </c>
      <c r="R310" s="152">
        <f t="shared" si="174"/>
        <v>1.2999999999999999E-2</v>
      </c>
      <c r="S310" s="152">
        <f t="shared" si="174"/>
        <v>1.2999999999999999E-2</v>
      </c>
      <c r="T310" s="268">
        <f t="shared" si="173"/>
        <v>0</v>
      </c>
      <c r="U310" s="268">
        <f t="shared" si="173"/>
        <v>0</v>
      </c>
      <c r="V310" s="268">
        <f t="shared" si="173"/>
        <v>0</v>
      </c>
      <c r="W310" s="268">
        <f t="shared" si="173"/>
        <v>0</v>
      </c>
      <c r="X310" s="268">
        <f t="shared" si="173"/>
        <v>0</v>
      </c>
      <c r="Y310" s="268">
        <f t="shared" si="173"/>
        <v>0</v>
      </c>
      <c r="Z310" s="268">
        <f t="shared" si="173"/>
        <v>0</v>
      </c>
      <c r="AA310" s="268">
        <f t="shared" si="173"/>
        <v>0</v>
      </c>
      <c r="AB310" s="268">
        <f t="shared" si="173"/>
        <v>0</v>
      </c>
      <c r="AC310" s="268">
        <f t="shared" si="173"/>
        <v>0</v>
      </c>
      <c r="AD310">
        <v>6.0000000000000001E-3</v>
      </c>
      <c r="AE310">
        <f t="shared" si="171"/>
        <v>8.9999999999999993E-3</v>
      </c>
      <c r="AF310">
        <v>1.7899999999999999E-2</v>
      </c>
    </row>
    <row r="311" spans="1:32" ht="15" thickBot="1" x14ac:dyDescent="0.35">
      <c r="A311" s="308"/>
      <c r="B311" s="309"/>
      <c r="C311" s="54" t="s">
        <v>116</v>
      </c>
      <c r="D311" s="8" t="s">
        <v>41</v>
      </c>
      <c r="E311" s="106">
        <v>0</v>
      </c>
      <c r="F311" s="108">
        <v>100</v>
      </c>
      <c r="G311" s="108">
        <v>5000</v>
      </c>
      <c r="H311" s="108">
        <v>10000</v>
      </c>
      <c r="I311" s="108">
        <v>10000010000</v>
      </c>
      <c r="J311" s="152">
        <f t="shared" si="174"/>
        <v>0</v>
      </c>
      <c r="K311" s="152">
        <f t="shared" si="174"/>
        <v>1.2999999999999999E-2</v>
      </c>
      <c r="L311" s="152">
        <f t="shared" si="174"/>
        <v>0.125</v>
      </c>
      <c r="M311" s="152">
        <f t="shared" si="174"/>
        <v>0.45</v>
      </c>
      <c r="N311" s="152">
        <f t="shared" si="174"/>
        <v>1.0629999999999999</v>
      </c>
      <c r="O311" s="152">
        <f t="shared" si="174"/>
        <v>32.625</v>
      </c>
      <c r="P311" s="152">
        <f t="shared" si="174"/>
        <v>0.625</v>
      </c>
      <c r="Q311" s="152">
        <f t="shared" si="174"/>
        <v>0.625</v>
      </c>
      <c r="R311" s="152">
        <f t="shared" si="174"/>
        <v>1.2999999999999999E-2</v>
      </c>
      <c r="S311" s="152">
        <f t="shared" si="174"/>
        <v>1.2999999999999999E-2</v>
      </c>
      <c r="T311" s="268">
        <f t="shared" si="173"/>
        <v>0</v>
      </c>
      <c r="U311" s="268">
        <f t="shared" si="173"/>
        <v>0</v>
      </c>
      <c r="V311" s="268">
        <f t="shared" si="173"/>
        <v>0</v>
      </c>
      <c r="W311" s="268">
        <f t="shared" si="173"/>
        <v>0</v>
      </c>
      <c r="X311" s="268">
        <f t="shared" si="173"/>
        <v>0</v>
      </c>
      <c r="Y311" s="268">
        <f t="shared" si="173"/>
        <v>0</v>
      </c>
      <c r="Z311" s="268">
        <f t="shared" si="173"/>
        <v>0</v>
      </c>
      <c r="AA311" s="268">
        <f t="shared" si="173"/>
        <v>0</v>
      </c>
      <c r="AB311" s="268">
        <f t="shared" si="173"/>
        <v>0</v>
      </c>
      <c r="AC311" s="268">
        <f t="shared" si="173"/>
        <v>0</v>
      </c>
      <c r="AD311">
        <v>6.0000000000000001E-3</v>
      </c>
      <c r="AE311">
        <f t="shared" si="171"/>
        <v>8.9999999999999993E-3</v>
      </c>
      <c r="AF311">
        <v>1.7899999999999999E-2</v>
      </c>
    </row>
    <row r="312" spans="1:32" ht="29.4" thickBot="1" x14ac:dyDescent="0.35">
      <c r="A312" s="308"/>
      <c r="B312" s="309"/>
      <c r="C312" s="54" t="s">
        <v>117</v>
      </c>
      <c r="D312" s="8" t="s">
        <v>42</v>
      </c>
      <c r="E312" s="106">
        <v>0</v>
      </c>
      <c r="F312" s="108">
        <v>100</v>
      </c>
      <c r="G312" s="108">
        <v>5000</v>
      </c>
      <c r="H312" s="108">
        <v>10000</v>
      </c>
      <c r="I312" s="108">
        <v>10000010000</v>
      </c>
      <c r="J312" s="152">
        <f t="shared" si="174"/>
        <v>0</v>
      </c>
      <c r="K312" s="152">
        <f t="shared" si="174"/>
        <v>1.2999999999999999E-2</v>
      </c>
      <c r="L312" s="152">
        <f t="shared" si="174"/>
        <v>0.125</v>
      </c>
      <c r="M312" s="152">
        <f t="shared" si="174"/>
        <v>0.45</v>
      </c>
      <c r="N312" s="152">
        <f t="shared" si="174"/>
        <v>1.0629999999999999</v>
      </c>
      <c r="O312" s="152">
        <f t="shared" si="174"/>
        <v>32.625</v>
      </c>
      <c r="P312" s="152">
        <f t="shared" si="174"/>
        <v>0.625</v>
      </c>
      <c r="Q312" s="152">
        <f t="shared" si="174"/>
        <v>0.625</v>
      </c>
      <c r="R312" s="152">
        <f t="shared" si="174"/>
        <v>1.2999999999999999E-2</v>
      </c>
      <c r="S312" s="152">
        <f t="shared" si="174"/>
        <v>1.2999999999999999E-2</v>
      </c>
      <c r="T312" s="268">
        <f t="shared" si="173"/>
        <v>0</v>
      </c>
      <c r="U312" s="268">
        <f t="shared" si="173"/>
        <v>0</v>
      </c>
      <c r="V312" s="268">
        <f t="shared" si="173"/>
        <v>0</v>
      </c>
      <c r="W312" s="268">
        <f t="shared" si="173"/>
        <v>0</v>
      </c>
      <c r="X312" s="268">
        <f t="shared" si="173"/>
        <v>0</v>
      </c>
      <c r="Y312" s="268">
        <f t="shared" si="173"/>
        <v>0</v>
      </c>
      <c r="Z312" s="268">
        <f t="shared" si="173"/>
        <v>0</v>
      </c>
      <c r="AA312" s="268">
        <f t="shared" si="173"/>
        <v>0</v>
      </c>
      <c r="AB312" s="268">
        <f t="shared" si="173"/>
        <v>0</v>
      </c>
      <c r="AC312" s="268">
        <f t="shared" si="173"/>
        <v>0</v>
      </c>
      <c r="AD312">
        <v>6.0000000000000001E-3</v>
      </c>
      <c r="AE312">
        <f t="shared" si="171"/>
        <v>8.9999999999999993E-3</v>
      </c>
      <c r="AF312">
        <v>1.7899999999999999E-2</v>
      </c>
    </row>
    <row r="313" spans="1:32" ht="29.4" thickBot="1" x14ac:dyDescent="0.35">
      <c r="A313" s="308"/>
      <c r="B313" s="309"/>
      <c r="C313" s="54" t="s">
        <v>118</v>
      </c>
      <c r="D313" s="8" t="s">
        <v>43</v>
      </c>
      <c r="E313" s="106">
        <v>0</v>
      </c>
      <c r="F313" s="108">
        <v>100</v>
      </c>
      <c r="G313" s="108">
        <v>5000</v>
      </c>
      <c r="H313" s="108">
        <v>10000</v>
      </c>
      <c r="I313" s="108">
        <v>10000010000</v>
      </c>
      <c r="J313" s="152">
        <f t="shared" si="174"/>
        <v>0</v>
      </c>
      <c r="K313" s="152">
        <f t="shared" si="174"/>
        <v>1.2999999999999999E-2</v>
      </c>
      <c r="L313" s="152">
        <f t="shared" si="174"/>
        <v>0.125</v>
      </c>
      <c r="M313" s="152">
        <f t="shared" si="174"/>
        <v>0.45</v>
      </c>
      <c r="N313" s="152">
        <f t="shared" si="174"/>
        <v>1.0629999999999999</v>
      </c>
      <c r="O313" s="152">
        <f t="shared" si="174"/>
        <v>32.625</v>
      </c>
      <c r="P313" s="152">
        <f t="shared" si="174"/>
        <v>0.625</v>
      </c>
      <c r="Q313" s="152">
        <f t="shared" si="174"/>
        <v>0.625</v>
      </c>
      <c r="R313" s="152">
        <f t="shared" si="174"/>
        <v>1.2999999999999999E-2</v>
      </c>
      <c r="S313" s="152">
        <f t="shared" si="174"/>
        <v>1.2999999999999999E-2</v>
      </c>
      <c r="T313" s="268">
        <f t="shared" si="173"/>
        <v>0</v>
      </c>
      <c r="U313" s="268">
        <f t="shared" si="173"/>
        <v>0</v>
      </c>
      <c r="V313" s="268">
        <f t="shared" si="173"/>
        <v>0</v>
      </c>
      <c r="W313" s="268">
        <f t="shared" si="173"/>
        <v>0</v>
      </c>
      <c r="X313" s="268">
        <f t="shared" si="173"/>
        <v>0</v>
      </c>
      <c r="Y313" s="268">
        <f t="shared" si="173"/>
        <v>0</v>
      </c>
      <c r="Z313" s="268">
        <f t="shared" si="173"/>
        <v>0</v>
      </c>
      <c r="AA313" s="268">
        <f t="shared" si="173"/>
        <v>0</v>
      </c>
      <c r="AB313" s="268">
        <f t="shared" si="173"/>
        <v>0</v>
      </c>
      <c r="AC313" s="268">
        <f t="shared" si="173"/>
        <v>0</v>
      </c>
      <c r="AD313">
        <v>6.0000000000000001E-3</v>
      </c>
      <c r="AE313">
        <f t="shared" si="171"/>
        <v>8.9999999999999993E-3</v>
      </c>
      <c r="AF313">
        <v>1.7899999999999999E-2</v>
      </c>
    </row>
    <row r="314" spans="1:32" ht="15" thickBot="1" x14ac:dyDescent="0.35">
      <c r="A314" s="308"/>
      <c r="B314" s="309"/>
      <c r="C314" s="55" t="s">
        <v>119</v>
      </c>
      <c r="D314" s="8" t="s">
        <v>44</v>
      </c>
      <c r="E314" s="105">
        <v>0</v>
      </c>
      <c r="F314" s="108">
        <v>200</v>
      </c>
      <c r="G314" s="108">
        <v>2000</v>
      </c>
      <c r="H314" s="108">
        <v>1000002000</v>
      </c>
      <c r="I314" s="108">
        <v>1000002000</v>
      </c>
      <c r="J314" s="152">
        <f t="shared" si="174"/>
        <v>0</v>
      </c>
      <c r="K314" s="152">
        <f t="shared" si="174"/>
        <v>0.125</v>
      </c>
      <c r="L314" s="152">
        <f t="shared" si="174"/>
        <v>0.45</v>
      </c>
      <c r="M314" s="152">
        <f t="shared" si="174"/>
        <v>1.0629999999999999</v>
      </c>
      <c r="N314" s="152">
        <f t="shared" si="174"/>
        <v>0</v>
      </c>
      <c r="O314" s="152">
        <f t="shared" si="174"/>
        <v>1825</v>
      </c>
      <c r="P314" s="152">
        <f t="shared" si="174"/>
        <v>0</v>
      </c>
      <c r="Q314" s="152">
        <f t="shared" si="174"/>
        <v>0</v>
      </c>
      <c r="R314" s="152">
        <f t="shared" si="174"/>
        <v>1.2999999999999999E-2</v>
      </c>
      <c r="S314" s="152">
        <f t="shared" si="174"/>
        <v>1.2999999999999999E-2</v>
      </c>
      <c r="T314" s="268">
        <f t="shared" si="173"/>
        <v>0</v>
      </c>
      <c r="U314" s="268">
        <f t="shared" si="173"/>
        <v>0</v>
      </c>
      <c r="V314" s="268">
        <f t="shared" si="173"/>
        <v>0</v>
      </c>
      <c r="W314" s="268">
        <f t="shared" si="173"/>
        <v>0</v>
      </c>
      <c r="X314" s="268">
        <f t="shared" si="173"/>
        <v>0</v>
      </c>
      <c r="Y314" s="268">
        <f t="shared" ref="Y314:AC316" si="175">+O314*$V$272</f>
        <v>0</v>
      </c>
      <c r="Z314" s="268">
        <f t="shared" si="175"/>
        <v>0</v>
      </c>
      <c r="AA314" s="268">
        <f t="shared" si="175"/>
        <v>0</v>
      </c>
      <c r="AB314" s="268">
        <f t="shared" si="175"/>
        <v>0</v>
      </c>
      <c r="AC314" s="268">
        <f t="shared" si="175"/>
        <v>0</v>
      </c>
      <c r="AD314">
        <v>6.0000000000000001E-3</v>
      </c>
      <c r="AE314">
        <f t="shared" si="171"/>
        <v>8.9999999999999993E-3</v>
      </c>
      <c r="AF314">
        <v>1.7899999999999999E-2</v>
      </c>
    </row>
    <row r="315" spans="1:32" ht="15" thickBot="1" x14ac:dyDescent="0.35">
      <c r="A315" s="310" t="s">
        <v>120</v>
      </c>
      <c r="B315" s="311" t="s">
        <v>120</v>
      </c>
      <c r="C315" s="25" t="s">
        <v>121</v>
      </c>
      <c r="D315" s="9" t="s">
        <v>45</v>
      </c>
      <c r="E315" s="105">
        <v>0</v>
      </c>
      <c r="F315" s="108">
        <v>200</v>
      </c>
      <c r="G315" s="108">
        <v>400</v>
      </c>
      <c r="H315" s="108">
        <v>800</v>
      </c>
      <c r="I315" s="108">
        <v>100000800</v>
      </c>
      <c r="J315" s="269">
        <f t="shared" si="174"/>
        <v>0</v>
      </c>
      <c r="K315" s="270">
        <f t="shared" si="174"/>
        <v>1.0629999999999999</v>
      </c>
      <c r="L315" s="270">
        <f t="shared" si="174"/>
        <v>1.2</v>
      </c>
      <c r="M315" s="270">
        <f t="shared" si="174"/>
        <v>1.7749999999999999</v>
      </c>
      <c r="N315" s="270">
        <f t="shared" si="174"/>
        <v>2</v>
      </c>
      <c r="O315" s="270">
        <f t="shared" si="174"/>
        <v>104.75</v>
      </c>
      <c r="P315" s="270">
        <f t="shared" si="174"/>
        <v>1.25</v>
      </c>
      <c r="Q315" s="270">
        <f t="shared" si="174"/>
        <v>1.25</v>
      </c>
      <c r="R315" s="270">
        <f t="shared" si="174"/>
        <v>0.41299999999999998</v>
      </c>
      <c r="S315" s="270">
        <f t="shared" si="174"/>
        <v>0.77500000000000002</v>
      </c>
      <c r="T315" s="268">
        <f t="shared" ref="T315:X316" si="176">+J315*$V$272</f>
        <v>0</v>
      </c>
      <c r="U315" s="268">
        <f t="shared" si="176"/>
        <v>0</v>
      </c>
      <c r="V315" s="268">
        <f t="shared" si="176"/>
        <v>0</v>
      </c>
      <c r="W315" s="268">
        <f t="shared" si="176"/>
        <v>0</v>
      </c>
      <c r="X315" s="268">
        <f t="shared" si="176"/>
        <v>0</v>
      </c>
      <c r="Y315" s="268">
        <f t="shared" si="175"/>
        <v>0</v>
      </c>
      <c r="Z315" s="268">
        <f t="shared" si="175"/>
        <v>0</v>
      </c>
      <c r="AA315" s="268">
        <f t="shared" si="175"/>
        <v>0</v>
      </c>
      <c r="AB315" s="268">
        <f t="shared" si="175"/>
        <v>0</v>
      </c>
      <c r="AC315" s="268">
        <f t="shared" si="175"/>
        <v>0</v>
      </c>
      <c r="AD315">
        <v>6.0000000000000001E-3</v>
      </c>
      <c r="AE315">
        <f t="shared" si="171"/>
        <v>8.9999999999999993E-3</v>
      </c>
      <c r="AF315">
        <v>1.7899999999999999E-2</v>
      </c>
    </row>
    <row r="316" spans="1:32" ht="18.600000000000001" customHeight="1" thickBot="1" x14ac:dyDescent="0.35">
      <c r="A316" s="310"/>
      <c r="B316" s="312"/>
      <c r="C316" s="63" t="s">
        <v>122</v>
      </c>
      <c r="D316" s="10" t="s">
        <v>46</v>
      </c>
      <c r="E316" s="111">
        <v>0</v>
      </c>
      <c r="F316" s="112">
        <v>200</v>
      </c>
      <c r="G316" s="112">
        <v>400</v>
      </c>
      <c r="H316" s="112">
        <v>800</v>
      </c>
      <c r="I316" s="112">
        <v>100000800</v>
      </c>
      <c r="J316" s="271">
        <f t="shared" si="174"/>
        <v>0</v>
      </c>
      <c r="K316" s="272">
        <f t="shared" si="174"/>
        <v>1.2</v>
      </c>
      <c r="L316" s="272">
        <f t="shared" si="174"/>
        <v>1.7749999999999999</v>
      </c>
      <c r="M316" s="272">
        <f t="shared" si="174"/>
        <v>2</v>
      </c>
      <c r="N316" s="272">
        <f t="shared" si="174"/>
        <v>2.125</v>
      </c>
      <c r="O316" s="273">
        <f t="shared" si="174"/>
        <v>3650</v>
      </c>
      <c r="P316" s="274">
        <f t="shared" si="174"/>
        <v>0</v>
      </c>
      <c r="Q316" s="274">
        <f t="shared" si="174"/>
        <v>0</v>
      </c>
      <c r="R316" s="272">
        <f t="shared" si="174"/>
        <v>0.41299999999999998</v>
      </c>
      <c r="S316" s="272">
        <f t="shared" si="174"/>
        <v>0.77500000000000002</v>
      </c>
      <c r="T316" s="268">
        <f t="shared" si="176"/>
        <v>0</v>
      </c>
      <c r="U316" s="268">
        <f t="shared" si="176"/>
        <v>0</v>
      </c>
      <c r="V316" s="268">
        <f t="shared" si="176"/>
        <v>0</v>
      </c>
      <c r="W316" s="268">
        <f t="shared" si="176"/>
        <v>0</v>
      </c>
      <c r="X316" s="268">
        <f t="shared" si="176"/>
        <v>0</v>
      </c>
      <c r="Y316" s="268">
        <f t="shared" si="175"/>
        <v>0</v>
      </c>
      <c r="Z316" s="268">
        <f t="shared" si="175"/>
        <v>0</v>
      </c>
      <c r="AA316" s="268">
        <f t="shared" si="175"/>
        <v>0</v>
      </c>
      <c r="AB316" s="268">
        <f t="shared" si="175"/>
        <v>0</v>
      </c>
      <c r="AC316" s="268">
        <f t="shared" si="175"/>
        <v>0</v>
      </c>
      <c r="AD316">
        <v>6.0000000000000001E-3</v>
      </c>
      <c r="AE316">
        <f t="shared" si="171"/>
        <v>8.9999999999999993E-3</v>
      </c>
      <c r="AF316">
        <v>1.7899999999999999E-2</v>
      </c>
    </row>
    <row r="317" spans="1:32" ht="19.2" customHeight="1" thickBot="1" x14ac:dyDescent="0.35">
      <c r="A317" s="85"/>
      <c r="B317" s="82"/>
      <c r="C317" s="86"/>
      <c r="D317" s="87">
        <v>2025</v>
      </c>
      <c r="E317" s="104"/>
      <c r="F317" s="104"/>
      <c r="G317" s="104"/>
      <c r="H317" s="104"/>
      <c r="I317" s="104"/>
      <c r="J317" s="82"/>
      <c r="K317" s="82"/>
      <c r="L317" s="82"/>
      <c r="M317" s="82"/>
      <c r="N317" s="82"/>
      <c r="O317" s="82"/>
      <c r="P317" s="82"/>
      <c r="Q317" s="82"/>
      <c r="R317" s="88"/>
      <c r="S317" s="88"/>
      <c r="T317" s="83" t="s">
        <v>47</v>
      </c>
      <c r="U317" s="83"/>
      <c r="V317" s="83">
        <v>0</v>
      </c>
      <c r="W317" s="83"/>
      <c r="X317" s="83"/>
      <c r="Y317" s="83"/>
      <c r="Z317" s="83"/>
      <c r="AA317" s="83"/>
      <c r="AB317" s="83"/>
      <c r="AC317" s="83"/>
      <c r="AD317" s="82"/>
      <c r="AE317" s="82"/>
      <c r="AF317" s="82"/>
    </row>
    <row r="318" spans="1:32" ht="15" thickBot="1" x14ac:dyDescent="0.35">
      <c r="A318" s="313" t="s">
        <v>66</v>
      </c>
      <c r="B318" s="314" t="s">
        <v>67</v>
      </c>
      <c r="C318" s="21" t="s">
        <v>68</v>
      </c>
      <c r="D318" s="1" t="s">
        <v>4</v>
      </c>
      <c r="E318" s="105">
        <v>55</v>
      </c>
      <c r="F318" s="105">
        <v>77</v>
      </c>
      <c r="G318" s="105">
        <v>99</v>
      </c>
      <c r="H318" s="105">
        <v>121</v>
      </c>
      <c r="I318" s="105">
        <v>100000121</v>
      </c>
      <c r="J318" s="276">
        <v>0.49602000000000002</v>
      </c>
      <c r="K318" s="276">
        <v>0.99204000000000003</v>
      </c>
      <c r="L318" s="276">
        <v>1.4880599999999999</v>
      </c>
      <c r="M318" s="276">
        <v>1.9840800000000001</v>
      </c>
      <c r="N318" s="276">
        <v>2.4801000000000002</v>
      </c>
      <c r="O318" s="277">
        <v>28.344000000000001</v>
      </c>
      <c r="P318" s="276">
        <v>0.59050000000000002</v>
      </c>
      <c r="Q318" s="276">
        <v>0.59050000000000002</v>
      </c>
      <c r="R318" s="277">
        <v>0.42515999999999998</v>
      </c>
      <c r="S318" s="277">
        <v>0.76765000000000005</v>
      </c>
      <c r="T318" s="268">
        <f t="shared" ref="T318:AC343" si="177">+J318*$V$272</f>
        <v>0</v>
      </c>
      <c r="U318" s="268">
        <f t="shared" si="177"/>
        <v>0</v>
      </c>
      <c r="V318" s="268">
        <f t="shared" si="177"/>
        <v>0</v>
      </c>
      <c r="W318" s="268">
        <f t="shared" si="177"/>
        <v>0</v>
      </c>
      <c r="X318" s="268">
        <f t="shared" si="177"/>
        <v>0</v>
      </c>
      <c r="Y318" s="268">
        <f t="shared" si="177"/>
        <v>0</v>
      </c>
      <c r="Z318" s="268">
        <f t="shared" si="177"/>
        <v>0</v>
      </c>
      <c r="AA318" s="268">
        <f t="shared" si="177"/>
        <v>0</v>
      </c>
      <c r="AB318" s="268">
        <f t="shared" si="177"/>
        <v>0</v>
      </c>
      <c r="AC318" s="268">
        <f t="shared" si="177"/>
        <v>0</v>
      </c>
      <c r="AD318" s="278">
        <v>6.0000000000000001E-3</v>
      </c>
      <c r="AE318" s="278">
        <f>0.009</f>
        <v>8.9999999999999993E-3</v>
      </c>
      <c r="AF318" s="278">
        <v>1.7899999999999999E-2</v>
      </c>
    </row>
    <row r="319" spans="1:32" ht="15" thickBot="1" x14ac:dyDescent="0.35">
      <c r="A319" s="313"/>
      <c r="B319" s="314"/>
      <c r="C319" s="21" t="s">
        <v>69</v>
      </c>
      <c r="D319" s="1" t="s">
        <v>5</v>
      </c>
      <c r="E319" s="105">
        <v>91</v>
      </c>
      <c r="F319" s="105">
        <v>128</v>
      </c>
      <c r="G319" s="105">
        <v>164</v>
      </c>
      <c r="H319" s="105">
        <v>201</v>
      </c>
      <c r="I319" s="105">
        <v>100000198</v>
      </c>
      <c r="J319" s="276">
        <v>0.49602000000000002</v>
      </c>
      <c r="K319" s="276">
        <v>0.99204000000000003</v>
      </c>
      <c r="L319" s="276">
        <v>1.4880599999999999</v>
      </c>
      <c r="M319" s="276">
        <v>1.9840800000000001</v>
      </c>
      <c r="N319" s="276">
        <v>2.4801000000000002</v>
      </c>
      <c r="O319" s="276">
        <v>28.344000000000001</v>
      </c>
      <c r="P319" s="276">
        <v>0.59050000000000002</v>
      </c>
      <c r="Q319" s="276">
        <v>0.59050000000000002</v>
      </c>
      <c r="R319" s="276">
        <v>0.42515999999999998</v>
      </c>
      <c r="S319" s="276">
        <v>0.76765000000000005</v>
      </c>
      <c r="T319" s="268">
        <f t="shared" si="177"/>
        <v>0</v>
      </c>
      <c r="U319" s="268">
        <f t="shared" si="177"/>
        <v>0</v>
      </c>
      <c r="V319" s="268">
        <f t="shared" si="177"/>
        <v>0</v>
      </c>
      <c r="W319" s="268">
        <f t="shared" si="177"/>
        <v>0</v>
      </c>
      <c r="X319" s="268">
        <f t="shared" si="177"/>
        <v>0</v>
      </c>
      <c r="Y319" s="268">
        <f t="shared" si="177"/>
        <v>0</v>
      </c>
      <c r="Z319" s="268">
        <f t="shared" si="177"/>
        <v>0</v>
      </c>
      <c r="AA319" s="268">
        <f t="shared" si="177"/>
        <v>0</v>
      </c>
      <c r="AB319" s="268">
        <f t="shared" si="177"/>
        <v>0</v>
      </c>
      <c r="AC319" s="268">
        <f t="shared" si="177"/>
        <v>0</v>
      </c>
      <c r="AD319" s="278">
        <v>6.0000000000000001E-3</v>
      </c>
      <c r="AE319" s="278">
        <f t="shared" ref="AE319:AE361" si="178">0.009</f>
        <v>8.9999999999999993E-3</v>
      </c>
      <c r="AF319" s="278">
        <v>1.7899999999999999E-2</v>
      </c>
    </row>
    <row r="320" spans="1:32" ht="15" thickBot="1" x14ac:dyDescent="0.35">
      <c r="A320" s="313"/>
      <c r="B320" s="314"/>
      <c r="C320" s="21" t="s">
        <v>70</v>
      </c>
      <c r="D320" s="1" t="s">
        <v>6</v>
      </c>
      <c r="E320" s="105">
        <v>127</v>
      </c>
      <c r="F320" s="105">
        <v>178</v>
      </c>
      <c r="G320" s="105">
        <v>229</v>
      </c>
      <c r="H320" s="105">
        <v>280</v>
      </c>
      <c r="I320" s="105">
        <v>100000274</v>
      </c>
      <c r="J320" s="276">
        <v>0.49602000000000002</v>
      </c>
      <c r="K320" s="276">
        <v>0.99204000000000003</v>
      </c>
      <c r="L320" s="276">
        <v>1.4880599999999999</v>
      </c>
      <c r="M320" s="276">
        <v>1.9840800000000001</v>
      </c>
      <c r="N320" s="276">
        <v>2.4801000000000002</v>
      </c>
      <c r="O320" s="276">
        <v>28.344000000000001</v>
      </c>
      <c r="P320" s="276">
        <v>0.59050000000000002</v>
      </c>
      <c r="Q320" s="276">
        <v>0.59050000000000002</v>
      </c>
      <c r="R320" s="276">
        <v>0.42515999999999998</v>
      </c>
      <c r="S320" s="276">
        <v>0.76765000000000005</v>
      </c>
      <c r="T320" s="268">
        <f t="shared" si="177"/>
        <v>0</v>
      </c>
      <c r="U320" s="268">
        <f t="shared" si="177"/>
        <v>0</v>
      </c>
      <c r="V320" s="268">
        <f t="shared" si="177"/>
        <v>0</v>
      </c>
      <c r="W320" s="268">
        <f t="shared" si="177"/>
        <v>0</v>
      </c>
      <c r="X320" s="268">
        <f t="shared" si="177"/>
        <v>0</v>
      </c>
      <c r="Y320" s="268">
        <f t="shared" si="177"/>
        <v>0</v>
      </c>
      <c r="Z320" s="268">
        <f t="shared" si="177"/>
        <v>0</v>
      </c>
      <c r="AA320" s="268">
        <f t="shared" si="177"/>
        <v>0</v>
      </c>
      <c r="AB320" s="268">
        <f t="shared" si="177"/>
        <v>0</v>
      </c>
      <c r="AC320" s="268">
        <f t="shared" si="177"/>
        <v>0</v>
      </c>
      <c r="AD320" s="278">
        <v>6.0000000000000001E-3</v>
      </c>
      <c r="AE320" s="278">
        <f t="shared" si="178"/>
        <v>8.9999999999999993E-3</v>
      </c>
      <c r="AF320" s="278">
        <v>1.7899999999999999E-2</v>
      </c>
    </row>
    <row r="321" spans="1:32" ht="15" thickBot="1" x14ac:dyDescent="0.35">
      <c r="A321" s="313"/>
      <c r="B321" s="314"/>
      <c r="C321" s="21" t="s">
        <v>71</v>
      </c>
      <c r="D321" s="1" t="s">
        <v>7</v>
      </c>
      <c r="E321" s="105">
        <v>160</v>
      </c>
      <c r="F321" s="105">
        <v>224</v>
      </c>
      <c r="G321" s="105">
        <v>288</v>
      </c>
      <c r="H321" s="105">
        <v>352</v>
      </c>
      <c r="I321" s="105">
        <v>100000352</v>
      </c>
      <c r="J321" s="276">
        <v>0.49602000000000002</v>
      </c>
      <c r="K321" s="276">
        <v>0.99204000000000003</v>
      </c>
      <c r="L321" s="276">
        <v>1.4880599999999999</v>
      </c>
      <c r="M321" s="276">
        <v>1.9840800000000001</v>
      </c>
      <c r="N321" s="276">
        <v>2.4801000000000002</v>
      </c>
      <c r="O321" s="276">
        <v>28.344000000000001</v>
      </c>
      <c r="P321" s="276">
        <v>0.59050000000000002</v>
      </c>
      <c r="Q321" s="276">
        <v>0.59050000000000002</v>
      </c>
      <c r="R321" s="276">
        <v>0.42515999999999998</v>
      </c>
      <c r="S321" s="276">
        <v>0.76765000000000005</v>
      </c>
      <c r="T321" s="268">
        <f t="shared" si="177"/>
        <v>0</v>
      </c>
      <c r="U321" s="268">
        <f t="shared" si="177"/>
        <v>0</v>
      </c>
      <c r="V321" s="268">
        <f t="shared" si="177"/>
        <v>0</v>
      </c>
      <c r="W321" s="268">
        <f t="shared" si="177"/>
        <v>0</v>
      </c>
      <c r="X321" s="268">
        <f t="shared" si="177"/>
        <v>0</v>
      </c>
      <c r="Y321" s="268">
        <f t="shared" si="177"/>
        <v>0</v>
      </c>
      <c r="Z321" s="268">
        <f t="shared" si="177"/>
        <v>0</v>
      </c>
      <c r="AA321" s="268">
        <f t="shared" si="177"/>
        <v>0</v>
      </c>
      <c r="AB321" s="268">
        <f t="shared" si="177"/>
        <v>0</v>
      </c>
      <c r="AC321" s="268">
        <f t="shared" si="177"/>
        <v>0</v>
      </c>
      <c r="AD321" s="278">
        <v>6.0000000000000001E-3</v>
      </c>
      <c r="AE321" s="278">
        <f t="shared" si="178"/>
        <v>8.9999999999999993E-3</v>
      </c>
      <c r="AF321" s="278">
        <v>1.7899999999999999E-2</v>
      </c>
    </row>
    <row r="322" spans="1:32" ht="15" thickBot="1" x14ac:dyDescent="0.35">
      <c r="A322" s="313"/>
      <c r="B322" s="314"/>
      <c r="C322" s="21" t="s">
        <v>72</v>
      </c>
      <c r="D322" s="1" t="s">
        <v>8</v>
      </c>
      <c r="E322" s="105">
        <v>193</v>
      </c>
      <c r="F322" s="105">
        <v>270</v>
      </c>
      <c r="G322" s="105">
        <v>347</v>
      </c>
      <c r="H322" s="105">
        <v>424</v>
      </c>
      <c r="I322" s="105">
        <v>100000429</v>
      </c>
      <c r="J322" s="276">
        <v>0.49602000000000002</v>
      </c>
      <c r="K322" s="276">
        <v>0.99204000000000003</v>
      </c>
      <c r="L322" s="276">
        <v>1.4880599999999999</v>
      </c>
      <c r="M322" s="276">
        <v>1.9840800000000001</v>
      </c>
      <c r="N322" s="276">
        <v>2.4801000000000002</v>
      </c>
      <c r="O322" s="276">
        <v>28.344000000000001</v>
      </c>
      <c r="P322" s="276">
        <v>0.59050000000000002</v>
      </c>
      <c r="Q322" s="276">
        <v>0.59050000000000002</v>
      </c>
      <c r="R322" s="276">
        <v>0.42515999999999998</v>
      </c>
      <c r="S322" s="276">
        <v>0.76765000000000005</v>
      </c>
      <c r="T322" s="268">
        <f t="shared" si="177"/>
        <v>0</v>
      </c>
      <c r="U322" s="268">
        <f t="shared" si="177"/>
        <v>0</v>
      </c>
      <c r="V322" s="268">
        <f t="shared" si="177"/>
        <v>0</v>
      </c>
      <c r="W322" s="268">
        <f t="shared" si="177"/>
        <v>0</v>
      </c>
      <c r="X322" s="268">
        <f t="shared" si="177"/>
        <v>0</v>
      </c>
      <c r="Y322" s="268">
        <f t="shared" si="177"/>
        <v>0</v>
      </c>
      <c r="Z322" s="268">
        <f t="shared" si="177"/>
        <v>0</v>
      </c>
      <c r="AA322" s="268">
        <f t="shared" si="177"/>
        <v>0</v>
      </c>
      <c r="AB322" s="268">
        <f t="shared" si="177"/>
        <v>0</v>
      </c>
      <c r="AC322" s="268">
        <f t="shared" si="177"/>
        <v>0</v>
      </c>
      <c r="AD322" s="278">
        <v>6.0000000000000001E-3</v>
      </c>
      <c r="AE322" s="278">
        <f t="shared" si="178"/>
        <v>8.9999999999999993E-3</v>
      </c>
      <c r="AF322" s="278">
        <v>1.7899999999999999E-2</v>
      </c>
    </row>
    <row r="323" spans="1:32" ht="15" thickBot="1" x14ac:dyDescent="0.35">
      <c r="A323" s="313"/>
      <c r="B323" s="314"/>
      <c r="C323" s="21" t="s">
        <v>73</v>
      </c>
      <c r="D323" s="1" t="s">
        <v>9</v>
      </c>
      <c r="E323" s="105">
        <v>221</v>
      </c>
      <c r="F323" s="105">
        <v>310</v>
      </c>
      <c r="G323" s="105">
        <v>398</v>
      </c>
      <c r="H323" s="105">
        <v>486</v>
      </c>
      <c r="I323" s="105">
        <v>100000506</v>
      </c>
      <c r="J323" s="276">
        <v>0.49602000000000002</v>
      </c>
      <c r="K323" s="276">
        <v>0.99204000000000003</v>
      </c>
      <c r="L323" s="276">
        <v>1.4880599999999999</v>
      </c>
      <c r="M323" s="276">
        <v>1.9840800000000001</v>
      </c>
      <c r="N323" s="276">
        <v>2.4801000000000002</v>
      </c>
      <c r="O323" s="276">
        <v>28.344000000000001</v>
      </c>
      <c r="P323" s="276">
        <v>0.59050000000000002</v>
      </c>
      <c r="Q323" s="276">
        <v>0.59050000000000002</v>
      </c>
      <c r="R323" s="276">
        <v>0.42515999999999998</v>
      </c>
      <c r="S323" s="276">
        <v>0.76765000000000005</v>
      </c>
      <c r="T323" s="268">
        <f t="shared" si="177"/>
        <v>0</v>
      </c>
      <c r="U323" s="268">
        <f t="shared" si="177"/>
        <v>0</v>
      </c>
      <c r="V323" s="268">
        <f t="shared" si="177"/>
        <v>0</v>
      </c>
      <c r="W323" s="268">
        <f t="shared" si="177"/>
        <v>0</v>
      </c>
      <c r="X323" s="268">
        <f t="shared" si="177"/>
        <v>0</v>
      </c>
      <c r="Y323" s="268">
        <f t="shared" si="177"/>
        <v>0</v>
      </c>
      <c r="Z323" s="268">
        <f t="shared" si="177"/>
        <v>0</v>
      </c>
      <c r="AA323" s="268">
        <f t="shared" si="177"/>
        <v>0</v>
      </c>
      <c r="AB323" s="268">
        <f t="shared" si="177"/>
        <v>0</v>
      </c>
      <c r="AC323" s="268">
        <f t="shared" si="177"/>
        <v>0</v>
      </c>
      <c r="AD323" s="278">
        <v>6.0000000000000001E-3</v>
      </c>
      <c r="AE323" s="278">
        <f t="shared" si="178"/>
        <v>8.9999999999999993E-3</v>
      </c>
      <c r="AF323" s="278">
        <v>1.7899999999999999E-2</v>
      </c>
    </row>
    <row r="324" spans="1:32" ht="15" thickBot="1" x14ac:dyDescent="0.35">
      <c r="A324" s="313"/>
      <c r="B324" s="314"/>
      <c r="C324" s="21" t="s">
        <v>74</v>
      </c>
      <c r="D324" s="1" t="s">
        <v>10</v>
      </c>
      <c r="E324" s="105">
        <v>0</v>
      </c>
      <c r="F324" s="105">
        <v>24</v>
      </c>
      <c r="G324" s="105">
        <v>48</v>
      </c>
      <c r="H324" s="105">
        <v>72</v>
      </c>
      <c r="I324" s="105">
        <v>10000099</v>
      </c>
      <c r="J324" s="276">
        <v>0</v>
      </c>
      <c r="K324" s="276">
        <v>0.99204000000000003</v>
      </c>
      <c r="L324" s="276">
        <v>1.4880599999999999</v>
      </c>
      <c r="M324" s="276">
        <v>1.9840800000000001</v>
      </c>
      <c r="N324" s="276">
        <v>2.4801000000000002</v>
      </c>
      <c r="O324" s="276">
        <v>125.18600000000001</v>
      </c>
      <c r="P324" s="276">
        <v>1.181</v>
      </c>
      <c r="Q324" s="276">
        <v>1.181</v>
      </c>
      <c r="R324" s="276">
        <v>0.44878000000000001</v>
      </c>
      <c r="S324" s="276">
        <v>0.80308000000000002</v>
      </c>
      <c r="T324" s="268">
        <f t="shared" si="177"/>
        <v>0</v>
      </c>
      <c r="U324" s="268">
        <f t="shared" si="177"/>
        <v>0</v>
      </c>
      <c r="V324" s="268">
        <f t="shared" si="177"/>
        <v>0</v>
      </c>
      <c r="W324" s="268">
        <f t="shared" si="177"/>
        <v>0</v>
      </c>
      <c r="X324" s="268">
        <f t="shared" si="177"/>
        <v>0</v>
      </c>
      <c r="Y324" s="268">
        <f t="shared" si="177"/>
        <v>0</v>
      </c>
      <c r="Z324" s="268">
        <f t="shared" si="177"/>
        <v>0</v>
      </c>
      <c r="AA324" s="268">
        <f t="shared" si="177"/>
        <v>0</v>
      </c>
      <c r="AB324" s="268">
        <f t="shared" si="177"/>
        <v>0</v>
      </c>
      <c r="AC324" s="268">
        <f t="shared" si="177"/>
        <v>0</v>
      </c>
      <c r="AD324" s="278">
        <v>6.0000000000000001E-3</v>
      </c>
      <c r="AE324" s="278">
        <f t="shared" si="178"/>
        <v>8.9999999999999993E-3</v>
      </c>
      <c r="AF324" s="278">
        <v>1.7899999999999999E-2</v>
      </c>
    </row>
    <row r="325" spans="1:32" ht="29.4" thickBot="1" x14ac:dyDescent="0.35">
      <c r="A325" s="313"/>
      <c r="B325" s="314"/>
      <c r="C325" s="21" t="s">
        <v>75</v>
      </c>
      <c r="D325" s="1" t="s">
        <v>11</v>
      </c>
      <c r="E325" s="105">
        <v>100</v>
      </c>
      <c r="F325" s="105">
        <v>100000000</v>
      </c>
      <c r="G325" s="105">
        <v>0</v>
      </c>
      <c r="H325" s="105">
        <v>0</v>
      </c>
      <c r="I325" s="105">
        <v>0</v>
      </c>
      <c r="J325" s="276">
        <v>0.49602000000000002</v>
      </c>
      <c r="K325" s="276">
        <v>0.99204000000000003</v>
      </c>
      <c r="L325" s="276"/>
      <c r="M325" s="276"/>
      <c r="N325" s="276"/>
      <c r="O325" s="276">
        <v>28.344000000000001</v>
      </c>
      <c r="P325" s="276">
        <v>0.59050000000000002</v>
      </c>
      <c r="Q325" s="276">
        <v>0.59050000000000002</v>
      </c>
      <c r="R325" s="276">
        <v>0.42515999999999998</v>
      </c>
      <c r="S325" s="276">
        <v>0.76765000000000005</v>
      </c>
      <c r="T325" s="268">
        <f t="shared" si="177"/>
        <v>0</v>
      </c>
      <c r="U325" s="268">
        <f t="shared" si="177"/>
        <v>0</v>
      </c>
      <c r="V325" s="268">
        <f t="shared" si="177"/>
        <v>0</v>
      </c>
      <c r="W325" s="268">
        <f t="shared" si="177"/>
        <v>0</v>
      </c>
      <c r="X325" s="268">
        <f t="shared" si="177"/>
        <v>0</v>
      </c>
      <c r="Y325" s="268">
        <f t="shared" si="177"/>
        <v>0</v>
      </c>
      <c r="Z325" s="268">
        <f t="shared" si="177"/>
        <v>0</v>
      </c>
      <c r="AA325" s="268">
        <f t="shared" si="177"/>
        <v>0</v>
      </c>
      <c r="AB325" s="268">
        <f t="shared" si="177"/>
        <v>0</v>
      </c>
      <c r="AC325" s="268">
        <f t="shared" si="177"/>
        <v>0</v>
      </c>
      <c r="AD325" s="278">
        <v>6.0000000000000001E-3</v>
      </c>
      <c r="AE325" s="278">
        <f t="shared" si="178"/>
        <v>8.9999999999999993E-3</v>
      </c>
      <c r="AF325" s="278">
        <v>1.7899999999999999E-2</v>
      </c>
    </row>
    <row r="326" spans="1:32" ht="30" customHeight="1" thickBot="1" x14ac:dyDescent="0.35">
      <c r="A326" s="310" t="s">
        <v>76</v>
      </c>
      <c r="B326" s="315" t="s">
        <v>77</v>
      </c>
      <c r="C326" s="25" t="s">
        <v>78</v>
      </c>
      <c r="D326" s="2" t="s">
        <v>214</v>
      </c>
      <c r="E326" s="105">
        <v>0</v>
      </c>
      <c r="F326" s="105">
        <v>200</v>
      </c>
      <c r="G326" s="105">
        <v>400</v>
      </c>
      <c r="H326" s="105">
        <v>600</v>
      </c>
      <c r="I326" s="105">
        <v>100000300</v>
      </c>
      <c r="J326" s="279">
        <v>0</v>
      </c>
      <c r="K326" s="279">
        <v>0.99204000000000003</v>
      </c>
      <c r="L326" s="279">
        <v>1.4880599999999999</v>
      </c>
      <c r="M326" s="279">
        <v>1.9840800000000001</v>
      </c>
      <c r="N326" s="279">
        <v>2.4801000000000002</v>
      </c>
      <c r="O326" s="279">
        <v>56.688000000000002</v>
      </c>
      <c r="P326" s="279">
        <v>0.59050000000000002</v>
      </c>
      <c r="Q326" s="279">
        <v>0.59050000000000002</v>
      </c>
      <c r="R326" s="279">
        <v>0.42515999999999998</v>
      </c>
      <c r="S326" s="279">
        <v>0.80308000000000002</v>
      </c>
      <c r="T326" s="268">
        <f t="shared" si="177"/>
        <v>0</v>
      </c>
      <c r="U326" s="268">
        <f t="shared" si="177"/>
        <v>0</v>
      </c>
      <c r="V326" s="268">
        <f t="shared" si="177"/>
        <v>0</v>
      </c>
      <c r="W326" s="268">
        <f t="shared" si="177"/>
        <v>0</v>
      </c>
      <c r="X326" s="268">
        <f t="shared" si="177"/>
        <v>0</v>
      </c>
      <c r="Y326" s="268">
        <f t="shared" si="177"/>
        <v>0</v>
      </c>
      <c r="Z326" s="268">
        <f t="shared" si="177"/>
        <v>0</v>
      </c>
      <c r="AA326" s="268">
        <f t="shared" si="177"/>
        <v>0</v>
      </c>
      <c r="AB326" s="268">
        <f t="shared" si="177"/>
        <v>0</v>
      </c>
      <c r="AC326" s="268">
        <f t="shared" si="177"/>
        <v>0</v>
      </c>
      <c r="AD326" s="278">
        <v>6.0000000000000001E-3</v>
      </c>
      <c r="AE326" s="278">
        <f t="shared" si="178"/>
        <v>8.9999999999999993E-3</v>
      </c>
      <c r="AF326" s="278">
        <v>1.7899999999999999E-2</v>
      </c>
    </row>
    <row r="327" spans="1:32" ht="30" customHeight="1" thickBot="1" x14ac:dyDescent="0.35">
      <c r="A327" s="310"/>
      <c r="B327" s="315"/>
      <c r="C327" s="25" t="s">
        <v>79</v>
      </c>
      <c r="D327" s="2" t="s">
        <v>13</v>
      </c>
      <c r="E327" s="106">
        <v>0</v>
      </c>
      <c r="F327" s="107">
        <v>300</v>
      </c>
      <c r="G327" s="107">
        <v>600</v>
      </c>
      <c r="H327" s="107">
        <v>900</v>
      </c>
      <c r="I327" s="107">
        <v>100000600</v>
      </c>
      <c r="J327" s="279">
        <v>0</v>
      </c>
      <c r="K327" s="279">
        <v>0.99204000000000003</v>
      </c>
      <c r="L327" s="279">
        <v>1.4880599999999999</v>
      </c>
      <c r="M327" s="279">
        <v>1.9840800000000001</v>
      </c>
      <c r="N327" s="279">
        <v>2.4801000000000002</v>
      </c>
      <c r="O327" s="279">
        <v>56.688000000000002</v>
      </c>
      <c r="P327" s="279">
        <v>0.59050000000000002</v>
      </c>
      <c r="Q327" s="279">
        <v>0.59050000000000002</v>
      </c>
      <c r="R327" s="279">
        <v>0.42515999999999998</v>
      </c>
      <c r="S327" s="279">
        <v>0.80308000000000002</v>
      </c>
      <c r="T327" s="268">
        <f t="shared" si="177"/>
        <v>0</v>
      </c>
      <c r="U327" s="268">
        <f t="shared" si="177"/>
        <v>0</v>
      </c>
      <c r="V327" s="268">
        <f t="shared" si="177"/>
        <v>0</v>
      </c>
      <c r="W327" s="268">
        <f t="shared" si="177"/>
        <v>0</v>
      </c>
      <c r="X327" s="268">
        <f t="shared" si="177"/>
        <v>0</v>
      </c>
      <c r="Y327" s="268">
        <f t="shared" si="177"/>
        <v>0</v>
      </c>
      <c r="Z327" s="268">
        <f t="shared" si="177"/>
        <v>0</v>
      </c>
      <c r="AA327" s="268">
        <f t="shared" si="177"/>
        <v>0</v>
      </c>
      <c r="AB327" s="268">
        <f t="shared" si="177"/>
        <v>0</v>
      </c>
      <c r="AC327" s="268">
        <f t="shared" si="177"/>
        <v>0</v>
      </c>
      <c r="AD327" s="278">
        <v>6.0000000000000001E-3</v>
      </c>
      <c r="AE327" s="278">
        <f t="shared" si="178"/>
        <v>8.9999999999999993E-3</v>
      </c>
      <c r="AF327" s="278">
        <v>1.7899999999999999E-2</v>
      </c>
    </row>
    <row r="328" spans="1:32" ht="30" customHeight="1" thickBot="1" x14ac:dyDescent="0.35">
      <c r="A328" s="310"/>
      <c r="B328" s="315"/>
      <c r="C328" s="25" t="s">
        <v>80</v>
      </c>
      <c r="D328" s="2" t="s">
        <v>14</v>
      </c>
      <c r="E328" s="106">
        <v>0</v>
      </c>
      <c r="F328" s="107">
        <v>4000</v>
      </c>
      <c r="G328" s="107">
        <v>8000</v>
      </c>
      <c r="H328" s="107">
        <v>12000</v>
      </c>
      <c r="I328" s="107">
        <v>10000050000</v>
      </c>
      <c r="J328" s="279">
        <v>0</v>
      </c>
      <c r="K328" s="279">
        <v>2.0549400000000002</v>
      </c>
      <c r="L328" s="279">
        <v>2.1966600000000001</v>
      </c>
      <c r="M328" s="279">
        <v>2.3383799999999999</v>
      </c>
      <c r="N328" s="279">
        <v>2.4801000000000002</v>
      </c>
      <c r="O328" s="279">
        <v>113.376</v>
      </c>
      <c r="P328" s="279">
        <v>1.181</v>
      </c>
      <c r="Q328" s="279">
        <v>1.181</v>
      </c>
      <c r="R328" s="279">
        <v>0.42515999999999998</v>
      </c>
      <c r="S328" s="279">
        <v>0.80308000000000002</v>
      </c>
      <c r="T328" s="268">
        <f t="shared" si="177"/>
        <v>0</v>
      </c>
      <c r="U328" s="268">
        <f t="shared" si="177"/>
        <v>0</v>
      </c>
      <c r="V328" s="268">
        <f t="shared" si="177"/>
        <v>0</v>
      </c>
      <c r="W328" s="268">
        <f t="shared" si="177"/>
        <v>0</v>
      </c>
      <c r="X328" s="268">
        <f t="shared" si="177"/>
        <v>0</v>
      </c>
      <c r="Y328" s="268">
        <f t="shared" si="177"/>
        <v>0</v>
      </c>
      <c r="Z328" s="268">
        <f t="shared" si="177"/>
        <v>0</v>
      </c>
      <c r="AA328" s="268">
        <f t="shared" si="177"/>
        <v>0</v>
      </c>
      <c r="AB328" s="268">
        <f t="shared" si="177"/>
        <v>0</v>
      </c>
      <c r="AC328" s="268">
        <f t="shared" si="177"/>
        <v>0</v>
      </c>
      <c r="AD328" s="278">
        <v>6.0000000000000001E-3</v>
      </c>
      <c r="AE328" s="278">
        <f t="shared" si="178"/>
        <v>8.9999999999999993E-3</v>
      </c>
      <c r="AF328" s="278">
        <v>1.7899999999999999E-2</v>
      </c>
    </row>
    <row r="329" spans="1:32" ht="21.6" customHeight="1" thickBot="1" x14ac:dyDescent="0.35">
      <c r="A329" s="316" t="s">
        <v>81</v>
      </c>
      <c r="B329" s="317" t="s">
        <v>82</v>
      </c>
      <c r="C329" s="31" t="s">
        <v>83</v>
      </c>
      <c r="D329" s="3" t="s">
        <v>12</v>
      </c>
      <c r="E329" s="106">
        <v>0</v>
      </c>
      <c r="F329" s="108">
        <v>200</v>
      </c>
      <c r="G329" s="108">
        <v>250</v>
      </c>
      <c r="H329" s="108">
        <v>300</v>
      </c>
      <c r="I329" s="108">
        <v>100000300</v>
      </c>
      <c r="J329" s="280">
        <v>0</v>
      </c>
      <c r="K329" s="281">
        <v>0.99204000000000003</v>
      </c>
      <c r="L329" s="281">
        <v>1.4880599999999999</v>
      </c>
      <c r="M329" s="281">
        <v>1.9840800000000001</v>
      </c>
      <c r="N329" s="281">
        <v>2.4801000000000002</v>
      </c>
      <c r="O329" s="281">
        <v>56.688000000000002</v>
      </c>
      <c r="P329" s="281">
        <v>0.59050000000000002</v>
      </c>
      <c r="Q329" s="281">
        <v>0.59050000000000002</v>
      </c>
      <c r="R329" s="281">
        <v>0.42515999999999998</v>
      </c>
      <c r="S329" s="281">
        <v>0.80308000000000002</v>
      </c>
      <c r="T329" s="268">
        <f t="shared" si="177"/>
        <v>0</v>
      </c>
      <c r="U329" s="268">
        <f t="shared" si="177"/>
        <v>0</v>
      </c>
      <c r="V329" s="268">
        <f t="shared" si="177"/>
        <v>0</v>
      </c>
      <c r="W329" s="268">
        <f t="shared" si="177"/>
        <v>0</v>
      </c>
      <c r="X329" s="268">
        <f t="shared" si="177"/>
        <v>0</v>
      </c>
      <c r="Y329" s="268">
        <f t="shared" si="177"/>
        <v>0</v>
      </c>
      <c r="Z329" s="268">
        <f t="shared" si="177"/>
        <v>0</v>
      </c>
      <c r="AA329" s="268">
        <f t="shared" si="177"/>
        <v>0</v>
      </c>
      <c r="AB329" s="268">
        <f t="shared" si="177"/>
        <v>0</v>
      </c>
      <c r="AC329" s="268">
        <f t="shared" si="177"/>
        <v>0</v>
      </c>
      <c r="AD329" s="278">
        <v>6.0000000000000001E-3</v>
      </c>
      <c r="AE329" s="278">
        <f t="shared" si="178"/>
        <v>8.9999999999999993E-3</v>
      </c>
      <c r="AF329" s="278">
        <v>1.7899999999999999E-2</v>
      </c>
    </row>
    <row r="330" spans="1:32" ht="29.4" thickBot="1" x14ac:dyDescent="0.35">
      <c r="A330" s="316"/>
      <c r="B330" s="317"/>
      <c r="C330" s="31" t="s">
        <v>84</v>
      </c>
      <c r="D330" s="3" t="s">
        <v>15</v>
      </c>
      <c r="E330" s="106">
        <v>0</v>
      </c>
      <c r="F330" s="108">
        <v>200</v>
      </c>
      <c r="G330" s="108">
        <v>400</v>
      </c>
      <c r="H330" s="108">
        <v>600</v>
      </c>
      <c r="I330" s="108">
        <v>100000600</v>
      </c>
      <c r="J330" s="281">
        <v>0</v>
      </c>
      <c r="K330" s="281">
        <v>0.99204000000000003</v>
      </c>
      <c r="L330" s="281">
        <v>1.4880599999999999</v>
      </c>
      <c r="M330" s="281">
        <v>1.9840800000000001</v>
      </c>
      <c r="N330" s="281">
        <v>2.4801000000000002</v>
      </c>
      <c r="O330" s="281">
        <v>56.688000000000002</v>
      </c>
      <c r="P330" s="281">
        <v>0.59050000000000002</v>
      </c>
      <c r="Q330" s="281">
        <v>0.59050000000000002</v>
      </c>
      <c r="R330" s="281">
        <v>0.42515999999999998</v>
      </c>
      <c r="S330" s="281">
        <v>0.80308000000000002</v>
      </c>
      <c r="T330" s="268">
        <f t="shared" si="177"/>
        <v>0</v>
      </c>
      <c r="U330" s="268">
        <f t="shared" si="177"/>
        <v>0</v>
      </c>
      <c r="V330" s="268">
        <f t="shared" si="177"/>
        <v>0</v>
      </c>
      <c r="W330" s="268">
        <f t="shared" si="177"/>
        <v>0</v>
      </c>
      <c r="X330" s="268">
        <f t="shared" si="177"/>
        <v>0</v>
      </c>
      <c r="Y330" s="268">
        <f t="shared" si="177"/>
        <v>0</v>
      </c>
      <c r="Z330" s="268">
        <f t="shared" si="177"/>
        <v>0</v>
      </c>
      <c r="AA330" s="268">
        <f t="shared" si="177"/>
        <v>0</v>
      </c>
      <c r="AB330" s="268">
        <f t="shared" si="177"/>
        <v>0</v>
      </c>
      <c r="AC330" s="268">
        <f t="shared" si="177"/>
        <v>0</v>
      </c>
      <c r="AD330" s="278">
        <v>6.0000000000000001E-3</v>
      </c>
      <c r="AE330" s="278">
        <f t="shared" si="178"/>
        <v>8.9999999999999993E-3</v>
      </c>
      <c r="AF330" s="278">
        <v>1.7899999999999999E-2</v>
      </c>
    </row>
    <row r="331" spans="1:32" ht="26.4" customHeight="1" thickBot="1" x14ac:dyDescent="0.35">
      <c r="A331" s="316"/>
      <c r="B331" s="317"/>
      <c r="C331" s="31" t="s">
        <v>85</v>
      </c>
      <c r="D331" s="3" t="s">
        <v>16</v>
      </c>
      <c r="E331" s="106">
        <v>0</v>
      </c>
      <c r="F331" s="108">
        <v>300</v>
      </c>
      <c r="G331" s="108">
        <v>600</v>
      </c>
      <c r="H331" s="108">
        <v>900</v>
      </c>
      <c r="I331" s="108">
        <v>100000600</v>
      </c>
      <c r="J331" s="281">
        <v>0</v>
      </c>
      <c r="K331" s="281">
        <v>0.99204000000000003</v>
      </c>
      <c r="L331" s="281">
        <v>1.4880599999999999</v>
      </c>
      <c r="M331" s="281">
        <v>1.9840800000000001</v>
      </c>
      <c r="N331" s="281">
        <v>2.4801000000000002</v>
      </c>
      <c r="O331" s="281">
        <v>56.688000000000002</v>
      </c>
      <c r="P331" s="281">
        <v>0.59050000000000002</v>
      </c>
      <c r="Q331" s="281">
        <v>0.59050000000000002</v>
      </c>
      <c r="R331" s="281">
        <v>0.42515999999999998</v>
      </c>
      <c r="S331" s="281">
        <v>0.80308000000000002</v>
      </c>
      <c r="T331" s="268">
        <f t="shared" si="177"/>
        <v>0</v>
      </c>
      <c r="U331" s="268">
        <f t="shared" si="177"/>
        <v>0</v>
      </c>
      <c r="V331" s="268">
        <f t="shared" si="177"/>
        <v>0</v>
      </c>
      <c r="W331" s="268">
        <f t="shared" si="177"/>
        <v>0</v>
      </c>
      <c r="X331" s="268">
        <f t="shared" si="177"/>
        <v>0</v>
      </c>
      <c r="Y331" s="268">
        <f t="shared" si="177"/>
        <v>0</v>
      </c>
      <c r="Z331" s="268">
        <f t="shared" si="177"/>
        <v>0</v>
      </c>
      <c r="AA331" s="268">
        <f t="shared" si="177"/>
        <v>0</v>
      </c>
      <c r="AB331" s="268">
        <f t="shared" si="177"/>
        <v>0</v>
      </c>
      <c r="AC331" s="268">
        <f t="shared" si="177"/>
        <v>0</v>
      </c>
      <c r="AD331" s="278">
        <v>6.0000000000000001E-3</v>
      </c>
      <c r="AE331" s="278">
        <f t="shared" si="178"/>
        <v>8.9999999999999993E-3</v>
      </c>
      <c r="AF331" s="278">
        <v>1.7899999999999999E-2</v>
      </c>
    </row>
    <row r="332" spans="1:32" ht="35.4" customHeight="1" thickBot="1" x14ac:dyDescent="0.35">
      <c r="A332" s="316"/>
      <c r="B332" s="317"/>
      <c r="C332" s="31" t="s">
        <v>86</v>
      </c>
      <c r="D332" s="3" t="s">
        <v>17</v>
      </c>
      <c r="E332" s="106">
        <v>0</v>
      </c>
      <c r="F332" s="108">
        <v>1000</v>
      </c>
      <c r="G332" s="108">
        <v>2000</v>
      </c>
      <c r="H332" s="108">
        <v>3000</v>
      </c>
      <c r="I332" s="108">
        <v>100000800</v>
      </c>
      <c r="J332" s="281">
        <v>0</v>
      </c>
      <c r="K332" s="281">
        <v>0.99204000000000003</v>
      </c>
      <c r="L332" s="281">
        <v>1.4880599999999999</v>
      </c>
      <c r="M332" s="281">
        <v>1.9840800000000001</v>
      </c>
      <c r="N332" s="281">
        <v>2.4801000000000002</v>
      </c>
      <c r="O332" s="281">
        <v>113.376</v>
      </c>
      <c r="P332" s="281">
        <v>1.181</v>
      </c>
      <c r="Q332" s="281">
        <v>1.181</v>
      </c>
      <c r="R332" s="281">
        <v>0.42515999999999998</v>
      </c>
      <c r="S332" s="281">
        <v>0.80308000000000002</v>
      </c>
      <c r="T332" s="268">
        <f t="shared" si="177"/>
        <v>0</v>
      </c>
      <c r="U332" s="268">
        <f t="shared" si="177"/>
        <v>0</v>
      </c>
      <c r="V332" s="268">
        <f t="shared" si="177"/>
        <v>0</v>
      </c>
      <c r="W332" s="268">
        <f t="shared" si="177"/>
        <v>0</v>
      </c>
      <c r="X332" s="268">
        <f t="shared" si="177"/>
        <v>0</v>
      </c>
      <c r="Y332" s="268">
        <f t="shared" si="177"/>
        <v>0</v>
      </c>
      <c r="Z332" s="268">
        <f t="shared" si="177"/>
        <v>0</v>
      </c>
      <c r="AA332" s="268">
        <f t="shared" si="177"/>
        <v>0</v>
      </c>
      <c r="AB332" s="268">
        <f t="shared" si="177"/>
        <v>0</v>
      </c>
      <c r="AC332" s="268">
        <f t="shared" si="177"/>
        <v>0</v>
      </c>
      <c r="AD332" s="278">
        <v>6.0000000000000001E-3</v>
      </c>
      <c r="AE332" s="278">
        <f t="shared" si="178"/>
        <v>8.9999999999999993E-3</v>
      </c>
      <c r="AF332" s="278">
        <v>1.7899999999999999E-2</v>
      </c>
    </row>
    <row r="333" spans="1:32" ht="36" customHeight="1" thickBot="1" x14ac:dyDescent="0.35">
      <c r="A333" s="316"/>
      <c r="B333" s="317"/>
      <c r="C333" s="31" t="s">
        <v>87</v>
      </c>
      <c r="D333" s="3" t="s">
        <v>18</v>
      </c>
      <c r="E333" s="106">
        <v>0</v>
      </c>
      <c r="F333" s="108">
        <v>2000</v>
      </c>
      <c r="G333" s="108">
        <v>3000</v>
      </c>
      <c r="H333" s="108">
        <v>4000</v>
      </c>
      <c r="I333" s="108">
        <v>1000001600</v>
      </c>
      <c r="J333" s="281">
        <v>0</v>
      </c>
      <c r="K333" s="281">
        <v>0.99204000000000003</v>
      </c>
      <c r="L333" s="281">
        <v>1.4880599999999999</v>
      </c>
      <c r="M333" s="281">
        <v>1.9840800000000001</v>
      </c>
      <c r="N333" s="281">
        <v>2.4801000000000002</v>
      </c>
      <c r="O333" s="281">
        <v>113.376</v>
      </c>
      <c r="P333" s="281">
        <v>1.181</v>
      </c>
      <c r="Q333" s="281">
        <v>1.181</v>
      </c>
      <c r="R333" s="281">
        <v>0.42515999999999998</v>
      </c>
      <c r="S333" s="281">
        <v>0.80308000000000002</v>
      </c>
      <c r="T333" s="268">
        <f t="shared" si="177"/>
        <v>0</v>
      </c>
      <c r="U333" s="268">
        <f t="shared" si="177"/>
        <v>0</v>
      </c>
      <c r="V333" s="268">
        <f t="shared" si="177"/>
        <v>0</v>
      </c>
      <c r="W333" s="268">
        <f t="shared" si="177"/>
        <v>0</v>
      </c>
      <c r="X333" s="268">
        <f t="shared" si="177"/>
        <v>0</v>
      </c>
      <c r="Y333" s="268">
        <f t="shared" si="177"/>
        <v>0</v>
      </c>
      <c r="Z333" s="268">
        <f t="shared" si="177"/>
        <v>0</v>
      </c>
      <c r="AA333" s="268">
        <f t="shared" si="177"/>
        <v>0</v>
      </c>
      <c r="AB333" s="268">
        <f t="shared" si="177"/>
        <v>0</v>
      </c>
      <c r="AC333" s="268">
        <f t="shared" si="177"/>
        <v>0</v>
      </c>
      <c r="AD333" s="278">
        <v>6.0000000000000001E-3</v>
      </c>
      <c r="AE333" s="278">
        <f t="shared" si="178"/>
        <v>8.9999999999999993E-3</v>
      </c>
      <c r="AF333" s="278">
        <v>1.7899999999999999E-2</v>
      </c>
    </row>
    <row r="334" spans="1:32" ht="39" customHeight="1" thickBot="1" x14ac:dyDescent="0.35">
      <c r="A334" s="316"/>
      <c r="B334" s="317"/>
      <c r="C334" s="31" t="s">
        <v>88</v>
      </c>
      <c r="D334" s="3" t="s">
        <v>19</v>
      </c>
      <c r="E334" s="106">
        <v>0</v>
      </c>
      <c r="F334" s="108">
        <v>100</v>
      </c>
      <c r="G334" s="108">
        <v>300</v>
      </c>
      <c r="H334" s="108">
        <v>500</v>
      </c>
      <c r="I334" s="108">
        <v>100000800</v>
      </c>
      <c r="J334" s="281">
        <v>0</v>
      </c>
      <c r="K334" s="281">
        <v>0.99204000000000003</v>
      </c>
      <c r="L334" s="281">
        <v>1.4880599999999999</v>
      </c>
      <c r="M334" s="281">
        <v>1.9840800000000001</v>
      </c>
      <c r="N334" s="281">
        <v>2.4801000000000002</v>
      </c>
      <c r="O334" s="281">
        <v>56.688000000000002</v>
      </c>
      <c r="P334" s="281">
        <v>0.59050000000000002</v>
      </c>
      <c r="Q334" s="281">
        <v>0.59050000000000002</v>
      </c>
      <c r="R334" s="281">
        <v>0.42515999999999998</v>
      </c>
      <c r="S334" s="281">
        <v>0.80308000000000002</v>
      </c>
      <c r="T334" s="268">
        <f t="shared" si="177"/>
        <v>0</v>
      </c>
      <c r="U334" s="268">
        <f t="shared" si="177"/>
        <v>0</v>
      </c>
      <c r="V334" s="268">
        <f t="shared" si="177"/>
        <v>0</v>
      </c>
      <c r="W334" s="268">
        <f t="shared" si="177"/>
        <v>0</v>
      </c>
      <c r="X334" s="268">
        <f t="shared" si="177"/>
        <v>0</v>
      </c>
      <c r="Y334" s="268">
        <f t="shared" si="177"/>
        <v>0</v>
      </c>
      <c r="Z334" s="268">
        <f t="shared" si="177"/>
        <v>0</v>
      </c>
      <c r="AA334" s="268">
        <f t="shared" si="177"/>
        <v>0</v>
      </c>
      <c r="AB334" s="268">
        <f t="shared" si="177"/>
        <v>0</v>
      </c>
      <c r="AC334" s="268">
        <f t="shared" si="177"/>
        <v>0</v>
      </c>
      <c r="AD334" s="278">
        <v>6.0000000000000001E-3</v>
      </c>
      <c r="AE334" s="278">
        <f t="shared" si="178"/>
        <v>8.9999999999999993E-3</v>
      </c>
      <c r="AF334" s="278">
        <v>1.7899999999999999E-2</v>
      </c>
    </row>
    <row r="335" spans="1:32" ht="18.600000000000001" customHeight="1" thickBot="1" x14ac:dyDescent="0.35">
      <c r="A335" s="316"/>
      <c r="B335" s="317"/>
      <c r="C335" s="31" t="s">
        <v>89</v>
      </c>
      <c r="D335" s="3" t="s">
        <v>20</v>
      </c>
      <c r="E335" s="106">
        <v>0</v>
      </c>
      <c r="F335" s="108">
        <v>100</v>
      </c>
      <c r="G335" s="108">
        <v>300</v>
      </c>
      <c r="H335" s="108">
        <v>500</v>
      </c>
      <c r="I335" s="108">
        <v>100000800</v>
      </c>
      <c r="J335" s="281">
        <v>0</v>
      </c>
      <c r="K335" s="281">
        <v>0.99204000000000003</v>
      </c>
      <c r="L335" s="281">
        <v>1.4880599999999999</v>
      </c>
      <c r="M335" s="281">
        <v>1.9840800000000001</v>
      </c>
      <c r="N335" s="281">
        <v>2.4801000000000002</v>
      </c>
      <c r="O335" s="281">
        <v>56.688000000000002</v>
      </c>
      <c r="P335" s="281">
        <v>0.59050000000000002</v>
      </c>
      <c r="Q335" s="281">
        <v>0.59050000000000002</v>
      </c>
      <c r="R335" s="281">
        <v>0.42515999999999998</v>
      </c>
      <c r="S335" s="281">
        <v>0.80308000000000002</v>
      </c>
      <c r="T335" s="268">
        <f t="shared" si="177"/>
        <v>0</v>
      </c>
      <c r="U335" s="268">
        <f t="shared" si="177"/>
        <v>0</v>
      </c>
      <c r="V335" s="268">
        <f t="shared" si="177"/>
        <v>0</v>
      </c>
      <c r="W335" s="268">
        <f t="shared" si="177"/>
        <v>0</v>
      </c>
      <c r="X335" s="268">
        <f t="shared" si="177"/>
        <v>0</v>
      </c>
      <c r="Y335" s="268">
        <f t="shared" si="177"/>
        <v>0</v>
      </c>
      <c r="Z335" s="268">
        <f t="shared" si="177"/>
        <v>0</v>
      </c>
      <c r="AA335" s="268">
        <f t="shared" si="177"/>
        <v>0</v>
      </c>
      <c r="AB335" s="268">
        <f t="shared" si="177"/>
        <v>0</v>
      </c>
      <c r="AC335" s="268">
        <f t="shared" si="177"/>
        <v>0</v>
      </c>
      <c r="AD335" s="278">
        <v>6.0000000000000001E-3</v>
      </c>
      <c r="AE335" s="278">
        <f t="shared" si="178"/>
        <v>8.9999999999999993E-3</v>
      </c>
      <c r="AF335" s="278">
        <v>1.7899999999999999E-2</v>
      </c>
    </row>
    <row r="336" spans="1:32" ht="29.4" thickBot="1" x14ac:dyDescent="0.35">
      <c r="A336" s="316"/>
      <c r="B336" s="317"/>
      <c r="C336" s="31" t="s">
        <v>90</v>
      </c>
      <c r="D336" s="3" t="s">
        <v>21</v>
      </c>
      <c r="E336" s="106">
        <v>0</v>
      </c>
      <c r="F336" s="108">
        <v>300</v>
      </c>
      <c r="G336" s="108">
        <v>600</v>
      </c>
      <c r="H336" s="108">
        <v>1200</v>
      </c>
      <c r="I336" s="108">
        <v>100000800</v>
      </c>
      <c r="J336" s="281">
        <v>0</v>
      </c>
      <c r="K336" s="281">
        <v>1.4880599999999999</v>
      </c>
      <c r="L336" s="281">
        <v>1.81874</v>
      </c>
      <c r="M336" s="281">
        <v>2.1494200000000001</v>
      </c>
      <c r="N336" s="281">
        <v>2.4801000000000002</v>
      </c>
      <c r="O336" s="281">
        <v>113.376</v>
      </c>
      <c r="P336" s="281">
        <v>1.181</v>
      </c>
      <c r="Q336" s="281">
        <v>1.181</v>
      </c>
      <c r="R336" s="281">
        <v>0.42515999999999998</v>
      </c>
      <c r="S336" s="281">
        <v>0.80308000000000002</v>
      </c>
      <c r="T336" s="268">
        <f t="shared" si="177"/>
        <v>0</v>
      </c>
      <c r="U336" s="268">
        <f t="shared" si="177"/>
        <v>0</v>
      </c>
      <c r="V336" s="268">
        <f t="shared" si="177"/>
        <v>0</v>
      </c>
      <c r="W336" s="268">
        <f t="shared" si="177"/>
        <v>0</v>
      </c>
      <c r="X336" s="268">
        <f t="shared" si="177"/>
        <v>0</v>
      </c>
      <c r="Y336" s="268">
        <f t="shared" si="177"/>
        <v>0</v>
      </c>
      <c r="Z336" s="268">
        <f t="shared" si="177"/>
        <v>0</v>
      </c>
      <c r="AA336" s="268">
        <f t="shared" si="177"/>
        <v>0</v>
      </c>
      <c r="AB336" s="268">
        <f t="shared" si="177"/>
        <v>0</v>
      </c>
      <c r="AC336" s="268">
        <f t="shared" si="177"/>
        <v>0</v>
      </c>
      <c r="AD336" s="278">
        <v>6.0000000000000001E-3</v>
      </c>
      <c r="AE336" s="278">
        <f t="shared" si="178"/>
        <v>8.9999999999999993E-3</v>
      </c>
      <c r="AF336" s="278">
        <v>1.7899999999999999E-2</v>
      </c>
    </row>
    <row r="337" spans="1:32" ht="29.4" thickBot="1" x14ac:dyDescent="0.35">
      <c r="A337" s="316"/>
      <c r="B337" s="317"/>
      <c r="C337" s="31" t="s">
        <v>91</v>
      </c>
      <c r="D337" s="282" t="s">
        <v>22</v>
      </c>
      <c r="E337" s="106">
        <v>0</v>
      </c>
      <c r="F337" s="108">
        <v>200</v>
      </c>
      <c r="G337" s="108">
        <v>400</v>
      </c>
      <c r="H337" s="108">
        <v>600</v>
      </c>
      <c r="I337" s="108">
        <v>100000400</v>
      </c>
      <c r="J337" s="281">
        <v>0</v>
      </c>
      <c r="K337" s="281">
        <v>0.99204000000000003</v>
      </c>
      <c r="L337" s="281">
        <v>1.4880599999999999</v>
      </c>
      <c r="M337" s="281">
        <v>1.9840800000000001</v>
      </c>
      <c r="N337" s="281">
        <v>2.4801000000000002</v>
      </c>
      <c r="O337" s="281">
        <v>56.688000000000002</v>
      </c>
      <c r="P337" s="281">
        <v>0.59050000000000002</v>
      </c>
      <c r="Q337" s="281">
        <v>0.59050000000000002</v>
      </c>
      <c r="R337" s="281">
        <v>0.42515999999999998</v>
      </c>
      <c r="S337" s="281">
        <v>0.80308000000000002</v>
      </c>
      <c r="T337" s="268">
        <f t="shared" si="177"/>
        <v>0</v>
      </c>
      <c r="U337" s="268">
        <f t="shared" si="177"/>
        <v>0</v>
      </c>
      <c r="V337" s="268">
        <f t="shared" si="177"/>
        <v>0</v>
      </c>
      <c r="W337" s="268">
        <f t="shared" si="177"/>
        <v>0</v>
      </c>
      <c r="X337" s="268">
        <f t="shared" si="177"/>
        <v>0</v>
      </c>
      <c r="Y337" s="268">
        <f t="shared" si="177"/>
        <v>0</v>
      </c>
      <c r="Z337" s="268">
        <f t="shared" si="177"/>
        <v>0</v>
      </c>
      <c r="AA337" s="268">
        <f t="shared" si="177"/>
        <v>0</v>
      </c>
      <c r="AB337" s="268">
        <f t="shared" si="177"/>
        <v>0</v>
      </c>
      <c r="AC337" s="268">
        <f t="shared" si="177"/>
        <v>0</v>
      </c>
      <c r="AD337" s="278">
        <v>6.0000000000000001E-3</v>
      </c>
      <c r="AE337" s="278">
        <f t="shared" si="178"/>
        <v>8.9999999999999993E-3</v>
      </c>
      <c r="AF337" s="278">
        <v>1.7899999999999999E-2</v>
      </c>
    </row>
    <row r="338" spans="1:32" ht="29.4" thickBot="1" x14ac:dyDescent="0.35">
      <c r="A338" s="316"/>
      <c r="B338" s="317"/>
      <c r="C338" s="31" t="s">
        <v>92</v>
      </c>
      <c r="D338" s="282" t="s">
        <v>23</v>
      </c>
      <c r="E338" s="106">
        <v>0</v>
      </c>
      <c r="F338" s="108">
        <v>1500</v>
      </c>
      <c r="G338" s="108">
        <v>2000</v>
      </c>
      <c r="H338" s="108">
        <v>2500</v>
      </c>
      <c r="I338" s="108">
        <v>1000001000</v>
      </c>
      <c r="J338" s="281">
        <v>0</v>
      </c>
      <c r="K338" s="281">
        <v>1.4880599999999999</v>
      </c>
      <c r="L338" s="281">
        <v>1.81874</v>
      </c>
      <c r="M338" s="281">
        <v>2.1494200000000001</v>
      </c>
      <c r="N338" s="281">
        <v>2.4801000000000002</v>
      </c>
      <c r="O338" s="281">
        <v>113.376</v>
      </c>
      <c r="P338" s="281">
        <v>1.181</v>
      </c>
      <c r="Q338" s="281">
        <v>1.181</v>
      </c>
      <c r="R338" s="281">
        <v>0.42515999999999998</v>
      </c>
      <c r="S338" s="281">
        <v>0.80308000000000002</v>
      </c>
      <c r="T338" s="268">
        <f t="shared" si="177"/>
        <v>0</v>
      </c>
      <c r="U338" s="268">
        <f t="shared" si="177"/>
        <v>0</v>
      </c>
      <c r="V338" s="268">
        <f t="shared" si="177"/>
        <v>0</v>
      </c>
      <c r="W338" s="268">
        <f t="shared" si="177"/>
        <v>0</v>
      </c>
      <c r="X338" s="268">
        <f t="shared" si="177"/>
        <v>0</v>
      </c>
      <c r="Y338" s="268">
        <f t="shared" si="177"/>
        <v>0</v>
      </c>
      <c r="Z338" s="268">
        <f t="shared" si="177"/>
        <v>0</v>
      </c>
      <c r="AA338" s="268">
        <f t="shared" si="177"/>
        <v>0</v>
      </c>
      <c r="AB338" s="268">
        <f t="shared" si="177"/>
        <v>0</v>
      </c>
      <c r="AC338" s="268">
        <f t="shared" si="177"/>
        <v>0</v>
      </c>
      <c r="AD338" s="278">
        <v>6.0000000000000001E-3</v>
      </c>
      <c r="AE338" s="278">
        <f t="shared" si="178"/>
        <v>8.9999999999999993E-3</v>
      </c>
      <c r="AF338" s="278">
        <v>1.7899999999999999E-2</v>
      </c>
    </row>
    <row r="339" spans="1:32" ht="29.4" thickBot="1" x14ac:dyDescent="0.35">
      <c r="A339" s="318" t="s">
        <v>93</v>
      </c>
      <c r="B339" s="319" t="s">
        <v>94</v>
      </c>
      <c r="C339" s="36" t="s">
        <v>95</v>
      </c>
      <c r="D339" s="4" t="s">
        <v>24</v>
      </c>
      <c r="E339" s="106">
        <v>0</v>
      </c>
      <c r="F339" s="108">
        <v>100</v>
      </c>
      <c r="G339" s="108">
        <v>200</v>
      </c>
      <c r="H339" s="108">
        <v>300</v>
      </c>
      <c r="I339" s="108">
        <v>100000300</v>
      </c>
      <c r="J339" s="283">
        <v>0</v>
      </c>
      <c r="K339" s="283">
        <v>0.99204000000000003</v>
      </c>
      <c r="L339" s="283">
        <v>1.4880599999999999</v>
      </c>
      <c r="M339" s="283">
        <v>1.9840800000000001</v>
      </c>
      <c r="N339" s="283">
        <v>2.4801000000000002</v>
      </c>
      <c r="O339" s="283">
        <v>56.688000000000002</v>
      </c>
      <c r="P339" s="283">
        <v>0.59050000000000002</v>
      </c>
      <c r="Q339" s="283">
        <v>0.59050000000000002</v>
      </c>
      <c r="R339" s="283">
        <v>0.42515999999999998</v>
      </c>
      <c r="S339" s="283">
        <v>0.80308000000000002</v>
      </c>
      <c r="T339" s="268">
        <f t="shared" si="177"/>
        <v>0</v>
      </c>
      <c r="U339" s="268">
        <f t="shared" si="177"/>
        <v>0</v>
      </c>
      <c r="V339" s="268">
        <f t="shared" si="177"/>
        <v>0</v>
      </c>
      <c r="W339" s="268">
        <f t="shared" si="177"/>
        <v>0</v>
      </c>
      <c r="X339" s="268">
        <f t="shared" si="177"/>
        <v>0</v>
      </c>
      <c r="Y339" s="268">
        <f t="shared" si="177"/>
        <v>0</v>
      </c>
      <c r="Z339" s="268">
        <f t="shared" si="177"/>
        <v>0</v>
      </c>
      <c r="AA339" s="268">
        <f t="shared" si="177"/>
        <v>0</v>
      </c>
      <c r="AB339" s="268">
        <f t="shared" si="177"/>
        <v>0</v>
      </c>
      <c r="AC339" s="268">
        <f t="shared" si="177"/>
        <v>0</v>
      </c>
      <c r="AD339" s="278">
        <v>6.0000000000000001E-3</v>
      </c>
      <c r="AE339" s="278">
        <f t="shared" si="178"/>
        <v>8.9999999999999993E-3</v>
      </c>
      <c r="AF339" s="278">
        <v>1.7899999999999999E-2</v>
      </c>
    </row>
    <row r="340" spans="1:32" ht="15" thickBot="1" x14ac:dyDescent="0.35">
      <c r="A340" s="318"/>
      <c r="B340" s="319"/>
      <c r="C340" s="36" t="s">
        <v>96</v>
      </c>
      <c r="D340" s="4" t="s">
        <v>25</v>
      </c>
      <c r="E340" s="106">
        <v>0</v>
      </c>
      <c r="F340" s="105">
        <v>600</v>
      </c>
      <c r="G340" s="105">
        <v>1000</v>
      </c>
      <c r="H340" s="105">
        <v>1400</v>
      </c>
      <c r="I340" s="105">
        <v>100000800</v>
      </c>
      <c r="J340" s="283">
        <v>0</v>
      </c>
      <c r="K340" s="283">
        <v>0.49602000000000002</v>
      </c>
      <c r="L340" s="283">
        <v>0.99204000000000003</v>
      </c>
      <c r="M340" s="283">
        <v>1.4880599999999999</v>
      </c>
      <c r="N340" s="283">
        <v>1.9840800000000001</v>
      </c>
      <c r="O340" s="283">
        <v>56.688000000000002</v>
      </c>
      <c r="P340" s="283">
        <v>0.59050000000000002</v>
      </c>
      <c r="Q340" s="283">
        <v>0.59050000000000002</v>
      </c>
      <c r="R340" s="283">
        <v>0.42515999999999998</v>
      </c>
      <c r="S340" s="283">
        <v>0.80308000000000002</v>
      </c>
      <c r="T340" s="268">
        <f t="shared" si="177"/>
        <v>0</v>
      </c>
      <c r="U340" s="268">
        <f t="shared" si="177"/>
        <v>0</v>
      </c>
      <c r="V340" s="268">
        <f t="shared" si="177"/>
        <v>0</v>
      </c>
      <c r="W340" s="268">
        <f t="shared" si="177"/>
        <v>0</v>
      </c>
      <c r="X340" s="268">
        <f t="shared" si="177"/>
        <v>0</v>
      </c>
      <c r="Y340" s="268">
        <f t="shared" si="177"/>
        <v>0</v>
      </c>
      <c r="Z340" s="268">
        <f t="shared" si="177"/>
        <v>0</v>
      </c>
      <c r="AA340" s="268">
        <f t="shared" si="177"/>
        <v>0</v>
      </c>
      <c r="AB340" s="268">
        <f t="shared" si="177"/>
        <v>0</v>
      </c>
      <c r="AC340" s="268">
        <f t="shared" si="177"/>
        <v>0</v>
      </c>
      <c r="AD340" s="278">
        <v>6.0000000000000001E-3</v>
      </c>
      <c r="AE340" s="278">
        <f t="shared" si="178"/>
        <v>8.9999999999999993E-3</v>
      </c>
      <c r="AF340" s="278">
        <v>1.7899999999999999E-2</v>
      </c>
    </row>
    <row r="341" spans="1:32" ht="29.4" thickBot="1" x14ac:dyDescent="0.35">
      <c r="A341" s="318"/>
      <c r="B341" s="319"/>
      <c r="C341" s="36" t="s">
        <v>97</v>
      </c>
      <c r="D341" s="4" t="s">
        <v>26</v>
      </c>
      <c r="E341" s="106">
        <v>0</v>
      </c>
      <c r="F341" s="105">
        <v>21</v>
      </c>
      <c r="G341" s="105">
        <v>42</v>
      </c>
      <c r="H341" s="105">
        <v>63</v>
      </c>
      <c r="I341" s="105">
        <v>10000077</v>
      </c>
      <c r="J341" s="283">
        <v>0</v>
      </c>
      <c r="K341" s="283">
        <v>0.49602000000000002</v>
      </c>
      <c r="L341" s="283">
        <v>0.99204000000000003</v>
      </c>
      <c r="M341" s="283">
        <v>1.4880599999999999</v>
      </c>
      <c r="N341" s="283">
        <v>1.9840800000000001</v>
      </c>
      <c r="O341" s="283">
        <v>75.584000000000003</v>
      </c>
      <c r="P341" s="283">
        <v>0.59050000000000002</v>
      </c>
      <c r="Q341" s="283">
        <v>0.59050000000000002</v>
      </c>
      <c r="R341" s="283">
        <v>0.42515999999999998</v>
      </c>
      <c r="S341" s="283">
        <v>0.80308000000000002</v>
      </c>
      <c r="T341" s="268">
        <f t="shared" si="177"/>
        <v>0</v>
      </c>
      <c r="U341" s="268">
        <f t="shared" si="177"/>
        <v>0</v>
      </c>
      <c r="V341" s="268">
        <f t="shared" si="177"/>
        <v>0</v>
      </c>
      <c r="W341" s="268">
        <f t="shared" si="177"/>
        <v>0</v>
      </c>
      <c r="X341" s="268">
        <f t="shared" si="177"/>
        <v>0</v>
      </c>
      <c r="Y341" s="268">
        <f t="shared" si="177"/>
        <v>0</v>
      </c>
      <c r="Z341" s="268">
        <f t="shared" si="177"/>
        <v>0</v>
      </c>
      <c r="AA341" s="268">
        <f t="shared" si="177"/>
        <v>0</v>
      </c>
      <c r="AB341" s="268">
        <f t="shared" si="177"/>
        <v>0</v>
      </c>
      <c r="AC341" s="268">
        <f t="shared" si="177"/>
        <v>0</v>
      </c>
      <c r="AD341" s="278">
        <v>6.0000000000000001E-3</v>
      </c>
      <c r="AE341" s="278">
        <f t="shared" si="178"/>
        <v>8.9999999999999993E-3</v>
      </c>
      <c r="AF341" s="278">
        <v>1.7899999999999999E-2</v>
      </c>
    </row>
    <row r="342" spans="1:32" ht="15" thickBot="1" x14ac:dyDescent="0.35">
      <c r="A342" s="318"/>
      <c r="B342" s="319"/>
      <c r="C342" s="36" t="s">
        <v>98</v>
      </c>
      <c r="D342" s="4" t="s">
        <v>27</v>
      </c>
      <c r="E342" s="106">
        <v>0</v>
      </c>
      <c r="F342" s="105">
        <v>5000</v>
      </c>
      <c r="G342" s="105">
        <v>6000</v>
      </c>
      <c r="H342" s="105">
        <v>7000</v>
      </c>
      <c r="I342" s="105">
        <v>1000005000</v>
      </c>
      <c r="J342" s="283">
        <v>0</v>
      </c>
      <c r="K342" s="283">
        <v>0.36610999999999999</v>
      </c>
      <c r="L342" s="283">
        <v>0.99204000000000003</v>
      </c>
      <c r="M342" s="283">
        <v>1.4880599999999999</v>
      </c>
      <c r="N342" s="283">
        <v>1.9840800000000001</v>
      </c>
      <c r="O342" s="283">
        <v>56.688000000000002</v>
      </c>
      <c r="P342" s="283">
        <v>0.59050000000000002</v>
      </c>
      <c r="Q342" s="283">
        <v>0.59050000000000002</v>
      </c>
      <c r="R342" s="283">
        <v>0.42515999999999998</v>
      </c>
      <c r="S342" s="283">
        <v>0.80308000000000002</v>
      </c>
      <c r="T342" s="268">
        <f t="shared" si="177"/>
        <v>0</v>
      </c>
      <c r="U342" s="268">
        <f t="shared" si="177"/>
        <v>0</v>
      </c>
      <c r="V342" s="268">
        <f t="shared" si="177"/>
        <v>0</v>
      </c>
      <c r="W342" s="268">
        <f t="shared" si="177"/>
        <v>0</v>
      </c>
      <c r="X342" s="268">
        <f t="shared" si="177"/>
        <v>0</v>
      </c>
      <c r="Y342" s="268">
        <f t="shared" si="177"/>
        <v>0</v>
      </c>
      <c r="Z342" s="268">
        <f t="shared" si="177"/>
        <v>0</v>
      </c>
      <c r="AA342" s="268">
        <f t="shared" si="177"/>
        <v>0</v>
      </c>
      <c r="AB342" s="268">
        <f t="shared" si="177"/>
        <v>0</v>
      </c>
      <c r="AC342" s="268">
        <f t="shared" si="177"/>
        <v>0</v>
      </c>
      <c r="AD342" s="278">
        <v>6.0000000000000001E-3</v>
      </c>
      <c r="AE342" s="278">
        <f t="shared" si="178"/>
        <v>8.9999999999999993E-3</v>
      </c>
      <c r="AF342" s="278">
        <v>1.7899999999999999E-2</v>
      </c>
    </row>
    <row r="343" spans="1:32" ht="15" thickBot="1" x14ac:dyDescent="0.35">
      <c r="A343" s="318"/>
      <c r="B343" s="319"/>
      <c r="C343" s="36" t="s">
        <v>99</v>
      </c>
      <c r="D343" s="4" t="s">
        <v>28</v>
      </c>
      <c r="E343" s="106">
        <v>0</v>
      </c>
      <c r="F343" s="105">
        <v>6000</v>
      </c>
      <c r="G343" s="105">
        <v>9000</v>
      </c>
      <c r="H343" s="108">
        <v>12000</v>
      </c>
      <c r="I343" s="108">
        <v>1000008000</v>
      </c>
      <c r="J343" s="283">
        <v>0</v>
      </c>
      <c r="K343" s="283">
        <v>0.36610999999999999</v>
      </c>
      <c r="L343" s="283">
        <v>0.99204000000000003</v>
      </c>
      <c r="M343" s="283">
        <v>1.4880599999999999</v>
      </c>
      <c r="N343" s="283">
        <v>1.9840800000000001</v>
      </c>
      <c r="O343" s="283">
        <v>56.688000000000002</v>
      </c>
      <c r="P343" s="283">
        <v>0.59050000000000002</v>
      </c>
      <c r="Q343" s="283">
        <v>0.59050000000000002</v>
      </c>
      <c r="R343" s="283">
        <v>0.42515999999999998</v>
      </c>
      <c r="S343" s="283">
        <v>0.80308000000000002</v>
      </c>
      <c r="T343" s="268">
        <f t="shared" si="177"/>
        <v>0</v>
      </c>
      <c r="U343" s="268">
        <f t="shared" si="177"/>
        <v>0</v>
      </c>
      <c r="V343" s="268">
        <f t="shared" si="177"/>
        <v>0</v>
      </c>
      <c r="W343" s="268">
        <f t="shared" si="177"/>
        <v>0</v>
      </c>
      <c r="X343" s="268">
        <f t="shared" si="177"/>
        <v>0</v>
      </c>
      <c r="Y343" s="268">
        <f t="shared" ref="Y343:AC361" si="179">+O343*$V$272</f>
        <v>0</v>
      </c>
      <c r="Z343" s="268">
        <f t="shared" si="179"/>
        <v>0</v>
      </c>
      <c r="AA343" s="268">
        <f t="shared" si="179"/>
        <v>0</v>
      </c>
      <c r="AB343" s="268">
        <f t="shared" si="179"/>
        <v>0</v>
      </c>
      <c r="AC343" s="268">
        <f t="shared" si="179"/>
        <v>0</v>
      </c>
      <c r="AD343" s="278">
        <v>6.0000000000000001E-3</v>
      </c>
      <c r="AE343" s="278">
        <f t="shared" si="178"/>
        <v>8.9999999999999993E-3</v>
      </c>
      <c r="AF343" s="278">
        <v>1.7899999999999999E-2</v>
      </c>
    </row>
    <row r="344" spans="1:32" ht="15" thickBot="1" x14ac:dyDescent="0.35">
      <c r="A344" s="318"/>
      <c r="B344" s="319"/>
      <c r="C344" s="36" t="s">
        <v>100</v>
      </c>
      <c r="D344" s="4" t="s">
        <v>29</v>
      </c>
      <c r="E344" s="106">
        <v>0</v>
      </c>
      <c r="F344" s="105">
        <v>5000</v>
      </c>
      <c r="G344" s="105">
        <v>6000</v>
      </c>
      <c r="H344" s="108">
        <v>7000</v>
      </c>
      <c r="I344" s="108">
        <v>1000005000</v>
      </c>
      <c r="J344" s="283">
        <v>0</v>
      </c>
      <c r="K344" s="283">
        <v>0.36610999999999999</v>
      </c>
      <c r="L344" s="283">
        <v>0.99204000000000003</v>
      </c>
      <c r="M344" s="283">
        <v>1.4880599999999999</v>
      </c>
      <c r="N344" s="283">
        <v>1.9840800000000001</v>
      </c>
      <c r="O344" s="283">
        <v>56.688000000000002</v>
      </c>
      <c r="P344" s="283">
        <v>0.59050000000000002</v>
      </c>
      <c r="Q344" s="283">
        <v>0.59050000000000002</v>
      </c>
      <c r="R344" s="283">
        <v>0.42515999999999998</v>
      </c>
      <c r="S344" s="283">
        <v>0.80308000000000002</v>
      </c>
      <c r="T344" s="268">
        <f t="shared" ref="T344:X361" si="180">+J344*$V$272</f>
        <v>0</v>
      </c>
      <c r="U344" s="268">
        <f t="shared" si="180"/>
        <v>0</v>
      </c>
      <c r="V344" s="268">
        <f t="shared" si="180"/>
        <v>0</v>
      </c>
      <c r="W344" s="268">
        <f t="shared" si="180"/>
        <v>0</v>
      </c>
      <c r="X344" s="268">
        <f t="shared" si="180"/>
        <v>0</v>
      </c>
      <c r="Y344" s="268">
        <f t="shared" si="179"/>
        <v>0</v>
      </c>
      <c r="Z344" s="268">
        <f t="shared" si="179"/>
        <v>0</v>
      </c>
      <c r="AA344" s="268">
        <f t="shared" si="179"/>
        <v>0</v>
      </c>
      <c r="AB344" s="268">
        <f t="shared" si="179"/>
        <v>0</v>
      </c>
      <c r="AC344" s="268">
        <f t="shared" si="179"/>
        <v>0</v>
      </c>
      <c r="AD344" s="278">
        <v>6.0000000000000001E-3</v>
      </c>
      <c r="AE344" s="278">
        <f t="shared" si="178"/>
        <v>8.9999999999999993E-3</v>
      </c>
      <c r="AF344" s="278">
        <v>1.7899999999999999E-2</v>
      </c>
    </row>
    <row r="345" spans="1:32" ht="15" thickBot="1" x14ac:dyDescent="0.35">
      <c r="A345" s="320" t="s">
        <v>101</v>
      </c>
      <c r="B345" s="321" t="s">
        <v>102</v>
      </c>
      <c r="C345" s="42" t="s">
        <v>103</v>
      </c>
      <c r="D345" s="5" t="s">
        <v>30</v>
      </c>
      <c r="E345" s="106">
        <v>0</v>
      </c>
      <c r="F345" s="108">
        <v>60000</v>
      </c>
      <c r="G345" s="108">
        <v>120000</v>
      </c>
      <c r="H345" s="108">
        <v>180000</v>
      </c>
      <c r="I345" s="108">
        <v>100000300000</v>
      </c>
      <c r="J345" s="284">
        <v>0</v>
      </c>
      <c r="K345" s="284">
        <v>0.99204000000000003</v>
      </c>
      <c r="L345" s="284">
        <v>1.4880599999999999</v>
      </c>
      <c r="M345" s="284">
        <v>1.9840800000000001</v>
      </c>
      <c r="N345" s="284">
        <v>2.4801000000000002</v>
      </c>
      <c r="O345" s="284">
        <v>113.376</v>
      </c>
      <c r="P345" s="284">
        <v>1.181</v>
      </c>
      <c r="Q345" s="284">
        <v>1.181</v>
      </c>
      <c r="R345" s="284">
        <v>0.21257999999999999</v>
      </c>
      <c r="S345" s="284">
        <v>0.3543</v>
      </c>
      <c r="T345" s="268">
        <f t="shared" si="180"/>
        <v>0</v>
      </c>
      <c r="U345" s="268">
        <f t="shared" si="180"/>
        <v>0</v>
      </c>
      <c r="V345" s="268">
        <f t="shared" si="180"/>
        <v>0</v>
      </c>
      <c r="W345" s="268">
        <f t="shared" si="180"/>
        <v>0</v>
      </c>
      <c r="X345" s="268">
        <f t="shared" si="180"/>
        <v>0</v>
      </c>
      <c r="Y345" s="268">
        <f t="shared" si="179"/>
        <v>0</v>
      </c>
      <c r="Z345" s="268">
        <f t="shared" si="179"/>
        <v>0</v>
      </c>
      <c r="AA345" s="268">
        <f t="shared" si="179"/>
        <v>0</v>
      </c>
      <c r="AB345" s="268">
        <f t="shared" si="179"/>
        <v>0</v>
      </c>
      <c r="AC345" s="268">
        <f t="shared" si="179"/>
        <v>0</v>
      </c>
      <c r="AD345" s="278">
        <v>6.0000000000000001E-3</v>
      </c>
      <c r="AE345" s="278">
        <f t="shared" si="178"/>
        <v>8.9999999999999993E-3</v>
      </c>
      <c r="AF345" s="278">
        <v>1.7899999999999999E-2</v>
      </c>
    </row>
    <row r="346" spans="1:32" ht="15" thickBot="1" x14ac:dyDescent="0.35">
      <c r="A346" s="320"/>
      <c r="B346" s="321"/>
      <c r="C346" s="42" t="s">
        <v>104</v>
      </c>
      <c r="D346" s="5" t="s">
        <v>31</v>
      </c>
      <c r="E346" s="106">
        <v>0</v>
      </c>
      <c r="F346" s="109">
        <v>20000</v>
      </c>
      <c r="G346" s="109">
        <v>30000</v>
      </c>
      <c r="H346" s="109">
        <v>40000</v>
      </c>
      <c r="I346" s="109" t="s">
        <v>131</v>
      </c>
      <c r="J346" s="284">
        <v>0</v>
      </c>
      <c r="K346" s="284">
        <v>0.14172000000000001</v>
      </c>
      <c r="L346" s="284">
        <v>0.49602000000000002</v>
      </c>
      <c r="M346" s="284">
        <v>0.99204000000000003</v>
      </c>
      <c r="N346" s="284">
        <v>1.9840800000000001</v>
      </c>
      <c r="O346" s="284">
        <v>56.688000000000002</v>
      </c>
      <c r="P346" s="284">
        <v>0.59050000000000002</v>
      </c>
      <c r="Q346" s="284">
        <v>0.59050000000000002</v>
      </c>
      <c r="R346" s="284">
        <v>0.21257999999999999</v>
      </c>
      <c r="S346" s="284">
        <v>0.3543</v>
      </c>
      <c r="T346" s="268">
        <f t="shared" si="180"/>
        <v>0</v>
      </c>
      <c r="U346" s="268">
        <f t="shared" si="180"/>
        <v>0</v>
      </c>
      <c r="V346" s="268">
        <f t="shared" si="180"/>
        <v>0</v>
      </c>
      <c r="W346" s="268">
        <f t="shared" si="180"/>
        <v>0</v>
      </c>
      <c r="X346" s="268">
        <f t="shared" si="180"/>
        <v>0</v>
      </c>
      <c r="Y346" s="268">
        <f t="shared" si="179"/>
        <v>0</v>
      </c>
      <c r="Z346" s="268">
        <f t="shared" si="179"/>
        <v>0</v>
      </c>
      <c r="AA346" s="268">
        <f t="shared" si="179"/>
        <v>0</v>
      </c>
      <c r="AB346" s="268">
        <f t="shared" si="179"/>
        <v>0</v>
      </c>
      <c r="AC346" s="268">
        <f t="shared" si="179"/>
        <v>0</v>
      </c>
      <c r="AD346" s="278">
        <v>6.0000000000000001E-3</v>
      </c>
      <c r="AE346" s="278">
        <f t="shared" si="178"/>
        <v>8.9999999999999993E-3</v>
      </c>
      <c r="AF346" s="278">
        <v>1.7899999999999999E-2</v>
      </c>
    </row>
    <row r="347" spans="1:32" ht="29.4" thickBot="1" x14ac:dyDescent="0.35">
      <c r="A347" s="320"/>
      <c r="B347" s="321"/>
      <c r="C347" s="47" t="s">
        <v>105</v>
      </c>
      <c r="D347" s="6" t="s">
        <v>32</v>
      </c>
      <c r="E347" s="106">
        <v>0</v>
      </c>
      <c r="F347" s="108">
        <v>200</v>
      </c>
      <c r="G347" s="108">
        <v>400</v>
      </c>
      <c r="H347" s="108">
        <v>600</v>
      </c>
      <c r="I347" s="108">
        <v>100000800</v>
      </c>
      <c r="J347" s="284">
        <v>0</v>
      </c>
      <c r="K347" s="284">
        <v>0.99204000000000003</v>
      </c>
      <c r="L347" s="284">
        <v>1.4880599999999999</v>
      </c>
      <c r="M347" s="284">
        <v>1.9840800000000001</v>
      </c>
      <c r="N347" s="284">
        <v>2.4801000000000002</v>
      </c>
      <c r="O347" s="284">
        <v>56.688000000000002</v>
      </c>
      <c r="P347" s="284">
        <v>0.59050000000000002</v>
      </c>
      <c r="Q347" s="284">
        <v>0.59050000000000002</v>
      </c>
      <c r="R347" s="284">
        <v>0.44878000000000001</v>
      </c>
      <c r="S347" s="284">
        <v>0.80308000000000002</v>
      </c>
      <c r="T347" s="268">
        <f t="shared" si="180"/>
        <v>0</v>
      </c>
      <c r="U347" s="268">
        <f t="shared" si="180"/>
        <v>0</v>
      </c>
      <c r="V347" s="268">
        <f t="shared" si="180"/>
        <v>0</v>
      </c>
      <c r="W347" s="268">
        <f t="shared" si="180"/>
        <v>0</v>
      </c>
      <c r="X347" s="268">
        <f t="shared" si="180"/>
        <v>0</v>
      </c>
      <c r="Y347" s="268">
        <f t="shared" si="179"/>
        <v>0</v>
      </c>
      <c r="Z347" s="268">
        <f t="shared" si="179"/>
        <v>0</v>
      </c>
      <c r="AA347" s="268">
        <f t="shared" si="179"/>
        <v>0</v>
      </c>
      <c r="AB347" s="268">
        <f t="shared" si="179"/>
        <v>0</v>
      </c>
      <c r="AC347" s="268">
        <f t="shared" si="179"/>
        <v>0</v>
      </c>
      <c r="AD347" s="278">
        <v>6.0000000000000001E-3</v>
      </c>
      <c r="AE347" s="278">
        <f t="shared" si="178"/>
        <v>8.9999999999999993E-3</v>
      </c>
      <c r="AF347" s="278">
        <v>1.7899999999999999E-2</v>
      </c>
    </row>
    <row r="348" spans="1:32" ht="15" thickBot="1" x14ac:dyDescent="0.35">
      <c r="A348" s="320"/>
      <c r="B348" s="321"/>
      <c r="C348" s="47" t="s">
        <v>106</v>
      </c>
      <c r="D348" s="6" t="s">
        <v>33</v>
      </c>
      <c r="E348" s="106">
        <v>0</v>
      </c>
      <c r="F348" s="109">
        <v>15000</v>
      </c>
      <c r="G348" s="109">
        <v>30000</v>
      </c>
      <c r="H348" s="109">
        <v>45000</v>
      </c>
      <c r="I348" s="109">
        <v>10000050000</v>
      </c>
      <c r="J348" s="284">
        <v>0</v>
      </c>
      <c r="K348" s="284">
        <v>2.0549400000000002</v>
      </c>
      <c r="L348" s="284">
        <v>2.1966600000000001</v>
      </c>
      <c r="M348" s="284">
        <v>2.3383799999999999</v>
      </c>
      <c r="N348" s="284">
        <v>2.4801000000000002</v>
      </c>
      <c r="O348" s="284">
        <v>56.688000000000002</v>
      </c>
      <c r="P348" s="284">
        <v>0.59050000000000002</v>
      </c>
      <c r="Q348" s="284">
        <v>0.59050000000000002</v>
      </c>
      <c r="R348" s="284">
        <v>0.44878000000000001</v>
      </c>
      <c r="S348" s="284">
        <v>0.80308000000000002</v>
      </c>
      <c r="T348" s="268">
        <f t="shared" si="180"/>
        <v>0</v>
      </c>
      <c r="U348" s="268">
        <f t="shared" si="180"/>
        <v>0</v>
      </c>
      <c r="V348" s="268">
        <f t="shared" si="180"/>
        <v>0</v>
      </c>
      <c r="W348" s="268">
        <f t="shared" si="180"/>
        <v>0</v>
      </c>
      <c r="X348" s="268">
        <f t="shared" si="180"/>
        <v>0</v>
      </c>
      <c r="Y348" s="268">
        <f t="shared" si="179"/>
        <v>0</v>
      </c>
      <c r="Z348" s="268">
        <f t="shared" si="179"/>
        <v>0</v>
      </c>
      <c r="AA348" s="268">
        <f t="shared" si="179"/>
        <v>0</v>
      </c>
      <c r="AB348" s="268">
        <f t="shared" si="179"/>
        <v>0</v>
      </c>
      <c r="AC348" s="268">
        <f t="shared" si="179"/>
        <v>0</v>
      </c>
      <c r="AD348" s="278">
        <v>6.0000000000000001E-3</v>
      </c>
      <c r="AE348" s="278">
        <f t="shared" si="178"/>
        <v>8.9999999999999993E-3</v>
      </c>
      <c r="AF348" s="278">
        <v>1.7899999999999999E-2</v>
      </c>
    </row>
    <row r="349" spans="1:32" ht="29.4" thickBot="1" x14ac:dyDescent="0.35">
      <c r="A349" s="320"/>
      <c r="B349" s="321"/>
      <c r="C349" s="47" t="s">
        <v>107</v>
      </c>
      <c r="D349" s="6" t="s">
        <v>34</v>
      </c>
      <c r="E349" s="110">
        <v>0</v>
      </c>
      <c r="F349" s="109">
        <v>3000</v>
      </c>
      <c r="G349" s="109">
        <v>6000</v>
      </c>
      <c r="H349" s="109">
        <v>9000</v>
      </c>
      <c r="I349" s="109">
        <v>10000050000</v>
      </c>
      <c r="J349" s="284">
        <v>0</v>
      </c>
      <c r="K349" s="284">
        <v>0.14172000000000001</v>
      </c>
      <c r="L349" s="284">
        <v>0.49602000000000002</v>
      </c>
      <c r="M349" s="284">
        <v>0.99204000000000003</v>
      </c>
      <c r="N349" s="284">
        <v>1.9840800000000001</v>
      </c>
      <c r="O349" s="284">
        <v>56.688000000000002</v>
      </c>
      <c r="P349" s="284">
        <v>0.59050000000000002</v>
      </c>
      <c r="Q349" s="284">
        <v>0.59050000000000002</v>
      </c>
      <c r="R349" s="284">
        <v>1.5350000000000001E-2</v>
      </c>
      <c r="S349" s="284">
        <v>1.5350000000000001E-2</v>
      </c>
      <c r="T349" s="268">
        <f t="shared" si="180"/>
        <v>0</v>
      </c>
      <c r="U349" s="268">
        <f t="shared" si="180"/>
        <v>0</v>
      </c>
      <c r="V349" s="268">
        <f t="shared" si="180"/>
        <v>0</v>
      </c>
      <c r="W349" s="268">
        <f t="shared" si="180"/>
        <v>0</v>
      </c>
      <c r="X349" s="268">
        <f t="shared" si="180"/>
        <v>0</v>
      </c>
      <c r="Y349" s="268">
        <f t="shared" si="179"/>
        <v>0</v>
      </c>
      <c r="Z349" s="268">
        <f t="shared" si="179"/>
        <v>0</v>
      </c>
      <c r="AA349" s="268">
        <f t="shared" si="179"/>
        <v>0</v>
      </c>
      <c r="AB349" s="268">
        <f t="shared" si="179"/>
        <v>0</v>
      </c>
      <c r="AC349" s="268">
        <f t="shared" si="179"/>
        <v>0</v>
      </c>
      <c r="AD349" s="278">
        <v>6.0000000000000001E-3</v>
      </c>
      <c r="AE349" s="278">
        <f t="shared" si="178"/>
        <v>8.9999999999999993E-3</v>
      </c>
      <c r="AF349" s="278">
        <v>1.7899999999999999E-2</v>
      </c>
    </row>
    <row r="350" spans="1:32" ht="15" thickBot="1" x14ac:dyDescent="0.35">
      <c r="A350" s="320"/>
      <c r="B350" s="321"/>
      <c r="C350" s="47" t="s">
        <v>108</v>
      </c>
      <c r="D350" s="6" t="s">
        <v>35</v>
      </c>
      <c r="E350" s="106">
        <v>0</v>
      </c>
      <c r="F350" s="109">
        <v>200</v>
      </c>
      <c r="G350" s="109">
        <v>400</v>
      </c>
      <c r="H350" s="109">
        <v>600</v>
      </c>
      <c r="I350" s="109">
        <v>100000400</v>
      </c>
      <c r="J350" s="284">
        <v>0</v>
      </c>
      <c r="K350" s="284">
        <v>0.99204000000000003</v>
      </c>
      <c r="L350" s="284">
        <v>1.4880599999999999</v>
      </c>
      <c r="M350" s="284">
        <v>1.9840800000000001</v>
      </c>
      <c r="N350" s="284">
        <v>2.4801000000000002</v>
      </c>
      <c r="O350" s="284">
        <v>56.688000000000002</v>
      </c>
      <c r="P350" s="284">
        <v>0.59050000000000002</v>
      </c>
      <c r="Q350" s="284">
        <v>0.59050000000000002</v>
      </c>
      <c r="R350" s="284">
        <v>0.21257999999999999</v>
      </c>
      <c r="S350" s="284">
        <v>0.3543</v>
      </c>
      <c r="T350" s="268">
        <f t="shared" si="180"/>
        <v>0</v>
      </c>
      <c r="U350" s="268">
        <f t="shared" si="180"/>
        <v>0</v>
      </c>
      <c r="V350" s="268">
        <f t="shared" si="180"/>
        <v>0</v>
      </c>
      <c r="W350" s="268">
        <f t="shared" si="180"/>
        <v>0</v>
      </c>
      <c r="X350" s="268">
        <f t="shared" si="180"/>
        <v>0</v>
      </c>
      <c r="Y350" s="268">
        <f t="shared" si="179"/>
        <v>0</v>
      </c>
      <c r="Z350" s="268">
        <f t="shared" si="179"/>
        <v>0</v>
      </c>
      <c r="AA350" s="268">
        <f t="shared" si="179"/>
        <v>0</v>
      </c>
      <c r="AB350" s="268">
        <f t="shared" si="179"/>
        <v>0</v>
      </c>
      <c r="AC350" s="268">
        <f t="shared" si="179"/>
        <v>0</v>
      </c>
      <c r="AD350" s="278">
        <v>6.0000000000000001E-3</v>
      </c>
      <c r="AE350" s="278">
        <f t="shared" si="178"/>
        <v>8.9999999999999993E-3</v>
      </c>
      <c r="AF350" s="278">
        <v>1.7899999999999999E-2</v>
      </c>
    </row>
    <row r="351" spans="1:32" ht="17.399999999999999" customHeight="1" thickBot="1" x14ac:dyDescent="0.35">
      <c r="A351" s="320"/>
      <c r="B351" s="321"/>
      <c r="C351" s="47" t="s">
        <v>109</v>
      </c>
      <c r="D351" s="6" t="s">
        <v>36</v>
      </c>
      <c r="E351" s="105">
        <v>0</v>
      </c>
      <c r="F351" s="108">
        <v>100000000</v>
      </c>
      <c r="G351" s="108">
        <v>0</v>
      </c>
      <c r="H351" s="108">
        <v>0</v>
      </c>
      <c r="I351" s="108">
        <v>0</v>
      </c>
      <c r="J351" s="284">
        <v>0</v>
      </c>
      <c r="K351" s="284">
        <v>1.9840800000000001</v>
      </c>
      <c r="L351" s="284">
        <f t="shared" ref="L351:S351" si="181">L261*1.181</f>
        <v>0</v>
      </c>
      <c r="M351" s="284">
        <f t="shared" si="181"/>
        <v>0</v>
      </c>
      <c r="N351" s="284">
        <f t="shared" si="181"/>
        <v>0</v>
      </c>
      <c r="O351" s="284">
        <v>56.688000000000002</v>
      </c>
      <c r="P351" s="284"/>
      <c r="Q351" s="284"/>
      <c r="R351" s="284">
        <f t="shared" si="181"/>
        <v>0</v>
      </c>
      <c r="S351" s="284">
        <f t="shared" si="181"/>
        <v>0</v>
      </c>
      <c r="T351" s="268">
        <f t="shared" si="180"/>
        <v>0</v>
      </c>
      <c r="U351" s="268">
        <f t="shared" si="180"/>
        <v>0</v>
      </c>
      <c r="V351" s="268">
        <f t="shared" si="180"/>
        <v>0</v>
      </c>
      <c r="W351" s="268">
        <f t="shared" si="180"/>
        <v>0</v>
      </c>
      <c r="X351" s="268">
        <f t="shared" si="180"/>
        <v>0</v>
      </c>
      <c r="Y351" s="268">
        <f t="shared" si="179"/>
        <v>0</v>
      </c>
      <c r="Z351" s="268">
        <f t="shared" si="179"/>
        <v>0</v>
      </c>
      <c r="AA351" s="268">
        <f t="shared" si="179"/>
        <v>0</v>
      </c>
      <c r="AB351" s="268">
        <f t="shared" si="179"/>
        <v>0</v>
      </c>
      <c r="AC351" s="268">
        <f t="shared" si="179"/>
        <v>0</v>
      </c>
      <c r="AD351" s="278">
        <v>6.0000000000000001E-3</v>
      </c>
      <c r="AE351" s="278">
        <f t="shared" si="178"/>
        <v>8.9999999999999993E-3</v>
      </c>
      <c r="AF351" s="278">
        <v>1.7899999999999999E-2</v>
      </c>
    </row>
    <row r="352" spans="1:32" ht="21.75" customHeight="1" thickBot="1" x14ac:dyDescent="0.35">
      <c r="A352" s="308" t="s">
        <v>110</v>
      </c>
      <c r="B352" s="309" t="s">
        <v>111</v>
      </c>
      <c r="C352" s="49" t="s">
        <v>112</v>
      </c>
      <c r="D352" s="7" t="s">
        <v>37</v>
      </c>
      <c r="E352" s="106">
        <v>0</v>
      </c>
      <c r="F352" s="108">
        <v>500</v>
      </c>
      <c r="G352" s="108">
        <v>1000</v>
      </c>
      <c r="H352" s="108">
        <v>1500</v>
      </c>
      <c r="I352" s="108">
        <v>10000050000</v>
      </c>
      <c r="J352" s="285">
        <v>0</v>
      </c>
      <c r="K352" s="285">
        <v>0.14172000000000001</v>
      </c>
      <c r="L352" s="285">
        <v>0.49602000000000002</v>
      </c>
      <c r="M352" s="285">
        <v>0.99204000000000003</v>
      </c>
      <c r="N352" s="285">
        <v>1.9840800000000001</v>
      </c>
      <c r="O352" s="285">
        <v>56.688000000000002</v>
      </c>
      <c r="P352" s="285">
        <v>0.59050000000000002</v>
      </c>
      <c r="Q352" s="285">
        <v>0.59050000000000002</v>
      </c>
      <c r="R352" s="285">
        <v>0.21257999999999999</v>
      </c>
      <c r="S352" s="285">
        <v>0.41335</v>
      </c>
      <c r="T352" s="268">
        <f t="shared" si="180"/>
        <v>0</v>
      </c>
      <c r="U352" s="268">
        <f t="shared" si="180"/>
        <v>0</v>
      </c>
      <c r="V352" s="268">
        <f t="shared" si="180"/>
        <v>0</v>
      </c>
      <c r="W352" s="268">
        <f t="shared" si="180"/>
        <v>0</v>
      </c>
      <c r="X352" s="268">
        <f t="shared" si="180"/>
        <v>0</v>
      </c>
      <c r="Y352" s="268">
        <f t="shared" si="179"/>
        <v>0</v>
      </c>
      <c r="Z352" s="268">
        <f t="shared" si="179"/>
        <v>0</v>
      </c>
      <c r="AA352" s="268">
        <f t="shared" si="179"/>
        <v>0</v>
      </c>
      <c r="AB352" s="268">
        <f t="shared" si="179"/>
        <v>0</v>
      </c>
      <c r="AC352" s="268">
        <f t="shared" si="179"/>
        <v>0</v>
      </c>
      <c r="AD352" s="278">
        <v>6.0000000000000001E-3</v>
      </c>
      <c r="AE352" s="278">
        <f t="shared" si="178"/>
        <v>8.9999999999999993E-3</v>
      </c>
      <c r="AF352" s="278">
        <v>1.7899999999999999E-2</v>
      </c>
    </row>
    <row r="353" spans="1:32" ht="29.4" thickBot="1" x14ac:dyDescent="0.35">
      <c r="A353" s="308"/>
      <c r="B353" s="309"/>
      <c r="C353" s="49" t="s">
        <v>113</v>
      </c>
      <c r="D353" s="7" t="s">
        <v>38</v>
      </c>
      <c r="E353" s="106">
        <v>0</v>
      </c>
      <c r="F353" s="108">
        <v>200</v>
      </c>
      <c r="G353" s="108">
        <v>400</v>
      </c>
      <c r="H353" s="108">
        <v>600</v>
      </c>
      <c r="I353" s="108">
        <v>1000005000</v>
      </c>
      <c r="J353" s="285">
        <v>0</v>
      </c>
      <c r="K353" s="285">
        <v>0.14172000000000001</v>
      </c>
      <c r="L353" s="285">
        <v>0.49602000000000002</v>
      </c>
      <c r="M353" s="285">
        <v>0.99204000000000003</v>
      </c>
      <c r="N353" s="285">
        <v>1.9840800000000001</v>
      </c>
      <c r="O353" s="285">
        <v>56.688000000000002</v>
      </c>
      <c r="P353" s="285">
        <v>0.59050000000000002</v>
      </c>
      <c r="Q353" s="285">
        <v>0.59050000000000002</v>
      </c>
      <c r="R353" s="285">
        <v>0.21257999999999999</v>
      </c>
      <c r="S353" s="285">
        <v>0.41335</v>
      </c>
      <c r="T353" s="268">
        <f t="shared" si="180"/>
        <v>0</v>
      </c>
      <c r="U353" s="268">
        <f t="shared" si="180"/>
        <v>0</v>
      </c>
      <c r="V353" s="268">
        <f t="shared" si="180"/>
        <v>0</v>
      </c>
      <c r="W353" s="268">
        <f t="shared" si="180"/>
        <v>0</v>
      </c>
      <c r="X353" s="268">
        <f t="shared" si="180"/>
        <v>0</v>
      </c>
      <c r="Y353" s="268">
        <f t="shared" si="179"/>
        <v>0</v>
      </c>
      <c r="Z353" s="268">
        <f t="shared" si="179"/>
        <v>0</v>
      </c>
      <c r="AA353" s="268">
        <f t="shared" si="179"/>
        <v>0</v>
      </c>
      <c r="AB353" s="268">
        <f t="shared" si="179"/>
        <v>0</v>
      </c>
      <c r="AC353" s="268">
        <f t="shared" si="179"/>
        <v>0</v>
      </c>
      <c r="AD353" s="278">
        <v>6.0000000000000001E-3</v>
      </c>
      <c r="AE353" s="278">
        <f t="shared" si="178"/>
        <v>8.9999999999999993E-3</v>
      </c>
      <c r="AF353" s="278">
        <v>1.7899999999999999E-2</v>
      </c>
    </row>
    <row r="354" spans="1:32" ht="15" thickBot="1" x14ac:dyDescent="0.35">
      <c r="A354" s="308"/>
      <c r="B354" s="309"/>
      <c r="C354" s="49" t="s">
        <v>114</v>
      </c>
      <c r="D354" s="7" t="s">
        <v>39</v>
      </c>
      <c r="E354" s="106">
        <v>0</v>
      </c>
      <c r="F354" s="108">
        <v>25000</v>
      </c>
      <c r="G354" s="108">
        <v>50000</v>
      </c>
      <c r="H354" s="108">
        <v>75000</v>
      </c>
      <c r="I354" s="108">
        <v>100000120000</v>
      </c>
      <c r="J354" s="285">
        <v>0</v>
      </c>
      <c r="K354" s="285">
        <v>1.417E-2</v>
      </c>
      <c r="L354" s="285">
        <v>0.13641</v>
      </c>
      <c r="M354" s="285">
        <v>0.49106</v>
      </c>
      <c r="N354" s="285">
        <v>1.1594500000000001</v>
      </c>
      <c r="O354" s="285">
        <v>56.688000000000002</v>
      </c>
      <c r="P354" s="285">
        <v>0.59050000000000002</v>
      </c>
      <c r="Q354" s="285">
        <v>0.59050000000000002</v>
      </c>
      <c r="R354" s="285">
        <v>1.5350000000000001E-2</v>
      </c>
      <c r="S354" s="285">
        <v>1.5350000000000001E-2</v>
      </c>
      <c r="T354" s="268">
        <f t="shared" si="180"/>
        <v>0</v>
      </c>
      <c r="U354" s="268">
        <f t="shared" si="180"/>
        <v>0</v>
      </c>
      <c r="V354" s="268">
        <f t="shared" si="180"/>
        <v>0</v>
      </c>
      <c r="W354" s="268">
        <f t="shared" si="180"/>
        <v>0</v>
      </c>
      <c r="X354" s="268">
        <f t="shared" si="180"/>
        <v>0</v>
      </c>
      <c r="Y354" s="268">
        <f t="shared" si="179"/>
        <v>0</v>
      </c>
      <c r="Z354" s="268">
        <f t="shared" si="179"/>
        <v>0</v>
      </c>
      <c r="AA354" s="268">
        <f t="shared" si="179"/>
        <v>0</v>
      </c>
      <c r="AB354" s="268">
        <f t="shared" si="179"/>
        <v>0</v>
      </c>
      <c r="AC354" s="268">
        <f t="shared" si="179"/>
        <v>0</v>
      </c>
      <c r="AD354" s="278">
        <v>6.0000000000000001E-3</v>
      </c>
      <c r="AE354" s="278">
        <f t="shared" si="178"/>
        <v>8.9999999999999993E-3</v>
      </c>
      <c r="AF354" s="278">
        <v>1.7899999999999999E-2</v>
      </c>
    </row>
    <row r="355" spans="1:32" ht="29.4" thickBot="1" x14ac:dyDescent="0.35">
      <c r="A355" s="308"/>
      <c r="B355" s="309"/>
      <c r="C355" s="49" t="s">
        <v>115</v>
      </c>
      <c r="D355" s="7" t="s">
        <v>40</v>
      </c>
      <c r="E355" s="106">
        <v>0</v>
      </c>
      <c r="F355" s="108">
        <v>8000</v>
      </c>
      <c r="G355" s="108">
        <v>24000</v>
      </c>
      <c r="H355" s="108">
        <v>40000</v>
      </c>
      <c r="I355" s="108">
        <v>10000025000</v>
      </c>
      <c r="J355" s="285">
        <v>0</v>
      </c>
      <c r="K355" s="285">
        <v>1.417E-2</v>
      </c>
      <c r="L355" s="285">
        <v>0.13641</v>
      </c>
      <c r="M355" s="285">
        <v>0.49106</v>
      </c>
      <c r="N355" s="285">
        <v>1.1594500000000001</v>
      </c>
      <c r="O355" s="285">
        <v>56.688000000000002</v>
      </c>
      <c r="P355" s="285">
        <v>0.59050000000000002</v>
      </c>
      <c r="Q355" s="285">
        <v>0.59050000000000002</v>
      </c>
      <c r="R355" s="285">
        <v>1.5350000000000001E-2</v>
      </c>
      <c r="S355" s="285">
        <v>1.5350000000000001E-2</v>
      </c>
      <c r="T355" s="268">
        <f t="shared" si="180"/>
        <v>0</v>
      </c>
      <c r="U355" s="268">
        <f t="shared" si="180"/>
        <v>0</v>
      </c>
      <c r="V355" s="268">
        <f t="shared" si="180"/>
        <v>0</v>
      </c>
      <c r="W355" s="268">
        <f t="shared" si="180"/>
        <v>0</v>
      </c>
      <c r="X355" s="268">
        <f t="shared" si="180"/>
        <v>0</v>
      </c>
      <c r="Y355" s="268">
        <f t="shared" si="179"/>
        <v>0</v>
      </c>
      <c r="Z355" s="268">
        <f t="shared" si="179"/>
        <v>0</v>
      </c>
      <c r="AA355" s="268">
        <f t="shared" si="179"/>
        <v>0</v>
      </c>
      <c r="AB355" s="268">
        <f t="shared" si="179"/>
        <v>0</v>
      </c>
      <c r="AC355" s="268">
        <f t="shared" si="179"/>
        <v>0</v>
      </c>
      <c r="AD355" s="278">
        <v>6.0000000000000001E-3</v>
      </c>
      <c r="AE355" s="278">
        <f t="shared" si="178"/>
        <v>8.9999999999999993E-3</v>
      </c>
      <c r="AF355" s="278">
        <v>1.7899999999999999E-2</v>
      </c>
    </row>
    <row r="356" spans="1:32" ht="15" thickBot="1" x14ac:dyDescent="0.35">
      <c r="A356" s="308"/>
      <c r="B356" s="309"/>
      <c r="C356" s="54" t="s">
        <v>116</v>
      </c>
      <c r="D356" s="8" t="s">
        <v>41</v>
      </c>
      <c r="E356" s="106">
        <v>0</v>
      </c>
      <c r="F356" s="108">
        <v>5000</v>
      </c>
      <c r="G356" s="108">
        <v>10000</v>
      </c>
      <c r="H356" s="108">
        <v>15000</v>
      </c>
      <c r="I356" s="108">
        <v>10000010000</v>
      </c>
      <c r="J356" s="285">
        <v>0</v>
      </c>
      <c r="K356" s="285">
        <v>0.14172000000000001</v>
      </c>
      <c r="L356" s="285">
        <v>0.49602000000000002</v>
      </c>
      <c r="M356" s="285">
        <v>0.99204000000000003</v>
      </c>
      <c r="N356" s="285">
        <v>1.9840800000000001</v>
      </c>
      <c r="O356" s="285">
        <v>56.688000000000002</v>
      </c>
      <c r="P356" s="285">
        <v>0.59050000000000002</v>
      </c>
      <c r="Q356" s="285">
        <v>0.59050000000000002</v>
      </c>
      <c r="R356" s="285">
        <v>1.5350000000000001E-2</v>
      </c>
      <c r="S356" s="285">
        <v>1.5350000000000001E-2</v>
      </c>
      <c r="T356" s="268">
        <f t="shared" si="180"/>
        <v>0</v>
      </c>
      <c r="U356" s="268">
        <f t="shared" si="180"/>
        <v>0</v>
      </c>
      <c r="V356" s="268">
        <f t="shared" si="180"/>
        <v>0</v>
      </c>
      <c r="W356" s="268">
        <f t="shared" si="180"/>
        <v>0</v>
      </c>
      <c r="X356" s="268">
        <f t="shared" si="180"/>
        <v>0</v>
      </c>
      <c r="Y356" s="268">
        <f t="shared" si="179"/>
        <v>0</v>
      </c>
      <c r="Z356" s="268">
        <f t="shared" si="179"/>
        <v>0</v>
      </c>
      <c r="AA356" s="268">
        <f t="shared" si="179"/>
        <v>0</v>
      </c>
      <c r="AB356" s="268">
        <f t="shared" si="179"/>
        <v>0</v>
      </c>
      <c r="AC356" s="268">
        <f t="shared" si="179"/>
        <v>0</v>
      </c>
      <c r="AD356" s="278">
        <v>6.0000000000000001E-3</v>
      </c>
      <c r="AE356" s="278">
        <f t="shared" si="178"/>
        <v>8.9999999999999993E-3</v>
      </c>
      <c r="AF356" s="278">
        <v>1.7899999999999999E-2</v>
      </c>
    </row>
    <row r="357" spans="1:32" ht="29.4" thickBot="1" x14ac:dyDescent="0.35">
      <c r="A357" s="308"/>
      <c r="B357" s="309"/>
      <c r="C357" s="54" t="s">
        <v>117</v>
      </c>
      <c r="D357" s="8" t="s">
        <v>42</v>
      </c>
      <c r="E357" s="106">
        <v>0</v>
      </c>
      <c r="F357" s="108">
        <v>5000</v>
      </c>
      <c r="G357" s="108">
        <v>10000</v>
      </c>
      <c r="H357" s="108">
        <v>15000</v>
      </c>
      <c r="I357" s="108">
        <v>10000010000</v>
      </c>
      <c r="J357" s="285">
        <v>0</v>
      </c>
      <c r="K357" s="285">
        <v>0.14172000000000001</v>
      </c>
      <c r="L357" s="285">
        <v>0.49602000000000002</v>
      </c>
      <c r="M357" s="285">
        <v>0.99204000000000003</v>
      </c>
      <c r="N357" s="285">
        <v>1.9840800000000001</v>
      </c>
      <c r="O357" s="285">
        <v>56.688000000000002</v>
      </c>
      <c r="P357" s="285">
        <v>0.59050000000000002</v>
      </c>
      <c r="Q357" s="285">
        <v>0.59050000000000002</v>
      </c>
      <c r="R357" s="285">
        <v>1.5350000000000001E-2</v>
      </c>
      <c r="S357" s="285">
        <v>1.5350000000000001E-2</v>
      </c>
      <c r="T357" s="268">
        <f t="shared" si="180"/>
        <v>0</v>
      </c>
      <c r="U357" s="268">
        <f t="shared" si="180"/>
        <v>0</v>
      </c>
      <c r="V357" s="268">
        <f t="shared" si="180"/>
        <v>0</v>
      </c>
      <c r="W357" s="268">
        <f t="shared" si="180"/>
        <v>0</v>
      </c>
      <c r="X357" s="268">
        <f t="shared" si="180"/>
        <v>0</v>
      </c>
      <c r="Y357" s="268">
        <f t="shared" si="179"/>
        <v>0</v>
      </c>
      <c r="Z357" s="268">
        <f t="shared" si="179"/>
        <v>0</v>
      </c>
      <c r="AA357" s="268">
        <f t="shared" si="179"/>
        <v>0</v>
      </c>
      <c r="AB357" s="268">
        <f t="shared" si="179"/>
        <v>0</v>
      </c>
      <c r="AC357" s="268">
        <f t="shared" si="179"/>
        <v>0</v>
      </c>
      <c r="AD357" s="278">
        <v>6.0000000000000001E-3</v>
      </c>
      <c r="AE357" s="278">
        <f t="shared" si="178"/>
        <v>8.9999999999999993E-3</v>
      </c>
      <c r="AF357" s="278">
        <v>1.7899999999999999E-2</v>
      </c>
    </row>
    <row r="358" spans="1:32" ht="29.4" thickBot="1" x14ac:dyDescent="0.35">
      <c r="A358" s="308"/>
      <c r="B358" s="309"/>
      <c r="C358" s="54" t="s">
        <v>118</v>
      </c>
      <c r="D358" s="8" t="s">
        <v>43</v>
      </c>
      <c r="E358" s="106">
        <v>0</v>
      </c>
      <c r="F358" s="108">
        <v>5000</v>
      </c>
      <c r="G358" s="108">
        <v>10000</v>
      </c>
      <c r="H358" s="108">
        <v>15000</v>
      </c>
      <c r="I358" s="108">
        <v>10000010000</v>
      </c>
      <c r="J358" s="285">
        <v>0</v>
      </c>
      <c r="K358" s="285">
        <v>0.14172000000000001</v>
      </c>
      <c r="L358" s="285">
        <v>0.49602000000000002</v>
      </c>
      <c r="M358" s="285">
        <v>0.99204000000000003</v>
      </c>
      <c r="N358" s="285">
        <v>1.9840800000000001</v>
      </c>
      <c r="O358" s="285">
        <v>56.688000000000002</v>
      </c>
      <c r="P358" s="285">
        <v>0.59050000000000002</v>
      </c>
      <c r="Q358" s="285">
        <v>0.59050000000000002</v>
      </c>
      <c r="R358" s="285">
        <v>1.5350000000000001E-2</v>
      </c>
      <c r="S358" s="285">
        <v>1.5350000000000001E-2</v>
      </c>
      <c r="T358" s="268">
        <f t="shared" si="180"/>
        <v>0</v>
      </c>
      <c r="U358" s="268">
        <f t="shared" si="180"/>
        <v>0</v>
      </c>
      <c r="V358" s="268">
        <f t="shared" si="180"/>
        <v>0</v>
      </c>
      <c r="W358" s="268">
        <f t="shared" si="180"/>
        <v>0</v>
      </c>
      <c r="X358" s="268">
        <f t="shared" si="180"/>
        <v>0</v>
      </c>
      <c r="Y358" s="268">
        <f t="shared" si="179"/>
        <v>0</v>
      </c>
      <c r="Z358" s="268">
        <f t="shared" si="179"/>
        <v>0</v>
      </c>
      <c r="AA358" s="268">
        <f t="shared" si="179"/>
        <v>0</v>
      </c>
      <c r="AB358" s="268">
        <f t="shared" si="179"/>
        <v>0</v>
      </c>
      <c r="AC358" s="268">
        <f t="shared" si="179"/>
        <v>0</v>
      </c>
      <c r="AD358" s="278">
        <v>6.0000000000000001E-3</v>
      </c>
      <c r="AE358" s="278">
        <f t="shared" si="178"/>
        <v>8.9999999999999993E-3</v>
      </c>
      <c r="AF358" s="278">
        <v>1.7899999999999999E-2</v>
      </c>
    </row>
    <row r="359" spans="1:32" ht="15" thickBot="1" x14ac:dyDescent="0.35">
      <c r="A359" s="308"/>
      <c r="B359" s="309"/>
      <c r="C359" s="55" t="s">
        <v>119</v>
      </c>
      <c r="D359" s="8" t="s">
        <v>44</v>
      </c>
      <c r="E359" s="105">
        <v>0</v>
      </c>
      <c r="F359" s="108">
        <v>1000002000</v>
      </c>
      <c r="G359" s="108"/>
      <c r="H359" s="108"/>
      <c r="I359" s="108">
        <v>1000002000</v>
      </c>
      <c r="J359" s="285">
        <v>0</v>
      </c>
      <c r="K359" s="285">
        <v>0.14172000000000001</v>
      </c>
      <c r="L359" s="285"/>
      <c r="M359" s="285"/>
      <c r="N359" s="285">
        <f t="shared" ref="N359" si="182">N269*1.181</f>
        <v>0</v>
      </c>
      <c r="O359" s="285">
        <v>1551.8340000000001</v>
      </c>
      <c r="P359" s="285">
        <v>1.181</v>
      </c>
      <c r="Q359" s="285">
        <v>1.181</v>
      </c>
      <c r="R359" s="286">
        <v>1.5350000000000001E-2</v>
      </c>
      <c r="S359" s="286">
        <v>1.5350000000000001E-2</v>
      </c>
      <c r="T359" s="268">
        <f t="shared" si="180"/>
        <v>0</v>
      </c>
      <c r="U359" s="268">
        <f t="shared" si="180"/>
        <v>0</v>
      </c>
      <c r="V359" s="268">
        <f t="shared" si="180"/>
        <v>0</v>
      </c>
      <c r="W359" s="268">
        <f t="shared" si="180"/>
        <v>0</v>
      </c>
      <c r="X359" s="268">
        <f t="shared" si="180"/>
        <v>0</v>
      </c>
      <c r="Y359" s="268">
        <f t="shared" si="179"/>
        <v>0</v>
      </c>
      <c r="Z359" s="268">
        <f t="shared" si="179"/>
        <v>0</v>
      </c>
      <c r="AA359" s="268">
        <f t="shared" si="179"/>
        <v>0</v>
      </c>
      <c r="AB359" s="268">
        <f t="shared" si="179"/>
        <v>0</v>
      </c>
      <c r="AC359" s="268">
        <f t="shared" si="179"/>
        <v>0</v>
      </c>
      <c r="AD359" s="278">
        <v>6.0000000000000001E-3</v>
      </c>
      <c r="AE359" s="278">
        <f t="shared" si="178"/>
        <v>8.9999999999999993E-3</v>
      </c>
      <c r="AF359" s="278">
        <v>1.7899999999999999E-2</v>
      </c>
    </row>
    <row r="360" spans="1:32" ht="15" thickBot="1" x14ac:dyDescent="0.35">
      <c r="A360" s="310" t="s">
        <v>120</v>
      </c>
      <c r="B360" s="311" t="s">
        <v>120</v>
      </c>
      <c r="C360" s="25" t="s">
        <v>121</v>
      </c>
      <c r="D360" s="9" t="s">
        <v>45</v>
      </c>
      <c r="E360" s="105">
        <v>0</v>
      </c>
      <c r="F360" s="108">
        <v>200</v>
      </c>
      <c r="G360" s="108">
        <v>400</v>
      </c>
      <c r="H360" s="108">
        <v>800</v>
      </c>
      <c r="I360" s="108">
        <v>100000800</v>
      </c>
      <c r="J360" s="287">
        <v>0</v>
      </c>
      <c r="K360" s="288">
        <v>0.99204000000000003</v>
      </c>
      <c r="L360" s="288">
        <v>1.4880599999999999</v>
      </c>
      <c r="M360" s="288">
        <v>1.9840800000000001</v>
      </c>
      <c r="N360" s="288">
        <v>2.4801000000000002</v>
      </c>
      <c r="O360" s="288">
        <v>113.376</v>
      </c>
      <c r="P360" s="288">
        <v>1.181</v>
      </c>
      <c r="Q360" s="288">
        <v>1.181</v>
      </c>
      <c r="R360" s="288">
        <v>0.42515999999999998</v>
      </c>
      <c r="S360" s="288">
        <v>0.80308000000000002</v>
      </c>
      <c r="T360" s="268">
        <f t="shared" si="180"/>
        <v>0</v>
      </c>
      <c r="U360" s="268">
        <f t="shared" si="180"/>
        <v>0</v>
      </c>
      <c r="V360" s="268">
        <f t="shared" si="180"/>
        <v>0</v>
      </c>
      <c r="W360" s="268">
        <f t="shared" si="180"/>
        <v>0</v>
      </c>
      <c r="X360" s="268">
        <f t="shared" si="180"/>
        <v>0</v>
      </c>
      <c r="Y360" s="268">
        <f t="shared" si="179"/>
        <v>0</v>
      </c>
      <c r="Z360" s="268">
        <f t="shared" si="179"/>
        <v>0</v>
      </c>
      <c r="AA360" s="268">
        <f t="shared" si="179"/>
        <v>0</v>
      </c>
      <c r="AB360" s="268">
        <f t="shared" si="179"/>
        <v>0</v>
      </c>
      <c r="AC360" s="268">
        <f t="shared" si="179"/>
        <v>0</v>
      </c>
      <c r="AD360" s="278">
        <v>6.0000000000000001E-3</v>
      </c>
      <c r="AE360" s="278">
        <f t="shared" si="178"/>
        <v>8.9999999999999993E-3</v>
      </c>
      <c r="AF360" s="278">
        <v>1.7899999999999999E-2</v>
      </c>
    </row>
    <row r="361" spans="1:32" ht="18.600000000000001" customHeight="1" thickBot="1" x14ac:dyDescent="0.35">
      <c r="A361" s="310"/>
      <c r="B361" s="312"/>
      <c r="C361" s="63" t="s">
        <v>122</v>
      </c>
      <c r="D361" s="10" t="s">
        <v>46</v>
      </c>
      <c r="E361" s="111">
        <v>0</v>
      </c>
      <c r="F361" s="112">
        <v>100000800</v>
      </c>
      <c r="G361" s="112"/>
      <c r="H361" s="112"/>
      <c r="I361" s="112">
        <v>100000800</v>
      </c>
      <c r="J361" s="289">
        <v>0</v>
      </c>
      <c r="K361" s="290">
        <v>0.99204000000000003</v>
      </c>
      <c r="L361" s="290"/>
      <c r="M361" s="290"/>
      <c r="N361" s="290"/>
      <c r="O361" s="291">
        <v>3448.52</v>
      </c>
      <c r="P361" s="292">
        <v>1.181</v>
      </c>
      <c r="Q361" s="292">
        <v>1.181</v>
      </c>
      <c r="R361" s="290">
        <v>0.42515999999999998</v>
      </c>
      <c r="S361" s="290">
        <v>0.80308000000000002</v>
      </c>
      <c r="T361" s="268">
        <f t="shared" si="180"/>
        <v>0</v>
      </c>
      <c r="U361" s="268">
        <f t="shared" si="180"/>
        <v>0</v>
      </c>
      <c r="V361" s="268">
        <f t="shared" si="180"/>
        <v>0</v>
      </c>
      <c r="W361" s="268">
        <f t="shared" si="180"/>
        <v>0</v>
      </c>
      <c r="X361" s="268">
        <f t="shared" si="180"/>
        <v>0</v>
      </c>
      <c r="Y361" s="268">
        <f t="shared" si="179"/>
        <v>0</v>
      </c>
      <c r="Z361" s="268">
        <f t="shared" si="179"/>
        <v>0</v>
      </c>
      <c r="AA361" s="268">
        <f t="shared" si="179"/>
        <v>0</v>
      </c>
      <c r="AB361" s="268">
        <f t="shared" si="179"/>
        <v>0</v>
      </c>
      <c r="AC361" s="268">
        <f t="shared" si="179"/>
        <v>0</v>
      </c>
      <c r="AD361" s="278">
        <v>6.0000000000000001E-3</v>
      </c>
      <c r="AE361" s="278">
        <f t="shared" si="178"/>
        <v>8.9999999999999993E-3</v>
      </c>
      <c r="AF361" s="278">
        <v>1.7899999999999999E-2</v>
      </c>
    </row>
    <row r="362" spans="1:32" ht="24" thickBot="1" x14ac:dyDescent="0.35">
      <c r="A362" s="85"/>
      <c r="B362" s="82"/>
      <c r="C362" s="86"/>
      <c r="D362" s="87">
        <v>2026</v>
      </c>
      <c r="E362" s="104"/>
      <c r="F362" s="104"/>
      <c r="G362" s="104"/>
      <c r="H362" s="104"/>
      <c r="I362" s="104"/>
      <c r="J362" s="82"/>
      <c r="K362" s="82"/>
      <c r="L362" s="82"/>
      <c r="M362" s="82"/>
      <c r="N362" s="82"/>
      <c r="O362" s="82"/>
      <c r="P362" s="82"/>
      <c r="Q362" s="82"/>
      <c r="R362" s="88"/>
      <c r="S362" s="88"/>
      <c r="T362" s="83" t="s">
        <v>47</v>
      </c>
      <c r="U362" s="83"/>
      <c r="V362" s="83">
        <v>0</v>
      </c>
      <c r="W362" s="83"/>
      <c r="X362" s="83"/>
      <c r="Y362" s="83"/>
      <c r="Z362" s="83"/>
      <c r="AA362" s="83"/>
      <c r="AB362" s="83"/>
      <c r="AC362" s="83"/>
      <c r="AD362" s="82"/>
      <c r="AE362" s="82"/>
      <c r="AF362" s="82"/>
    </row>
    <row r="363" spans="1:32" ht="15" thickBot="1" x14ac:dyDescent="0.35">
      <c r="A363" s="313" t="s">
        <v>66</v>
      </c>
      <c r="B363" s="314" t="s">
        <v>67</v>
      </c>
      <c r="C363" s="21" t="s">
        <v>68</v>
      </c>
      <c r="D363" s="1" t="s">
        <v>4</v>
      </c>
      <c r="E363" s="105">
        <v>55</v>
      </c>
      <c r="F363" s="105">
        <v>77</v>
      </c>
      <c r="G363" s="105">
        <v>99</v>
      </c>
      <c r="H363" s="105">
        <v>121</v>
      </c>
      <c r="I363" s="105">
        <v>100000121</v>
      </c>
      <c r="J363" s="276">
        <v>0.51912000000000003</v>
      </c>
      <c r="K363" s="276">
        <v>1.0382400000000001</v>
      </c>
      <c r="L363" s="276">
        <v>1.5573600000000001</v>
      </c>
      <c r="M363" s="276">
        <v>2.0764800000000001</v>
      </c>
      <c r="N363" s="276">
        <v>2.5956000000000001</v>
      </c>
      <c r="O363" s="276">
        <v>29.664000000000001</v>
      </c>
      <c r="P363" s="276">
        <v>0.61799999999999999</v>
      </c>
      <c r="Q363" s="276">
        <v>0.61799999999999999</v>
      </c>
      <c r="R363" s="276">
        <v>0.44496000000000002</v>
      </c>
      <c r="S363" s="276">
        <v>0.8034</v>
      </c>
      <c r="T363" s="268">
        <f t="shared" ref="T363:AC388" si="183">+J363*$V$272</f>
        <v>0</v>
      </c>
      <c r="U363" s="268">
        <f t="shared" si="183"/>
        <v>0</v>
      </c>
      <c r="V363" s="268">
        <f t="shared" si="183"/>
        <v>0</v>
      </c>
      <c r="W363" s="268">
        <f t="shared" si="183"/>
        <v>0</v>
      </c>
      <c r="X363" s="268">
        <f t="shared" si="183"/>
        <v>0</v>
      </c>
      <c r="Y363" s="268">
        <f t="shared" si="183"/>
        <v>0</v>
      </c>
      <c r="Z363" s="268">
        <f t="shared" si="183"/>
        <v>0</v>
      </c>
      <c r="AA363" s="268">
        <f t="shared" si="183"/>
        <v>0</v>
      </c>
      <c r="AB363" s="268">
        <f t="shared" si="183"/>
        <v>0</v>
      </c>
      <c r="AC363" s="268">
        <f t="shared" si="183"/>
        <v>0</v>
      </c>
      <c r="AD363" s="278">
        <v>6.0000000000000001E-3</v>
      </c>
      <c r="AE363" s="278">
        <f>0.009</f>
        <v>8.9999999999999993E-3</v>
      </c>
      <c r="AF363" s="278">
        <v>1.7899999999999999E-2</v>
      </c>
    </row>
    <row r="364" spans="1:32" ht="15" thickBot="1" x14ac:dyDescent="0.35">
      <c r="A364" s="313"/>
      <c r="B364" s="314"/>
      <c r="C364" s="21" t="s">
        <v>69</v>
      </c>
      <c r="D364" s="1" t="s">
        <v>5</v>
      </c>
      <c r="E364" s="105">
        <v>91</v>
      </c>
      <c r="F364" s="105">
        <v>128</v>
      </c>
      <c r="G364" s="105">
        <v>164</v>
      </c>
      <c r="H364" s="105">
        <v>201</v>
      </c>
      <c r="I364" s="105">
        <v>100000198</v>
      </c>
      <c r="J364" s="276">
        <v>0.51912000000000003</v>
      </c>
      <c r="K364" s="276">
        <v>1.0382400000000001</v>
      </c>
      <c r="L364" s="276">
        <v>1.5573600000000001</v>
      </c>
      <c r="M364" s="276">
        <v>2.0764800000000001</v>
      </c>
      <c r="N364" s="276">
        <v>2.5956000000000001</v>
      </c>
      <c r="O364" s="276">
        <v>29.664000000000001</v>
      </c>
      <c r="P364" s="276">
        <v>0.61799999999999999</v>
      </c>
      <c r="Q364" s="276">
        <v>0.61799999999999999</v>
      </c>
      <c r="R364" s="276">
        <v>0.44496000000000002</v>
      </c>
      <c r="S364" s="276">
        <v>0.8034</v>
      </c>
      <c r="T364" s="268">
        <f t="shared" si="183"/>
        <v>0</v>
      </c>
      <c r="U364" s="268">
        <f t="shared" si="183"/>
        <v>0</v>
      </c>
      <c r="V364" s="268">
        <f t="shared" si="183"/>
        <v>0</v>
      </c>
      <c r="W364" s="268">
        <f t="shared" si="183"/>
        <v>0</v>
      </c>
      <c r="X364" s="268">
        <f t="shared" si="183"/>
        <v>0</v>
      </c>
      <c r="Y364" s="268">
        <f t="shared" si="183"/>
        <v>0</v>
      </c>
      <c r="Z364" s="268">
        <f t="shared" si="183"/>
        <v>0</v>
      </c>
      <c r="AA364" s="268">
        <f t="shared" si="183"/>
        <v>0</v>
      </c>
      <c r="AB364" s="268">
        <f t="shared" si="183"/>
        <v>0</v>
      </c>
      <c r="AC364" s="268">
        <f t="shared" si="183"/>
        <v>0</v>
      </c>
      <c r="AD364" s="278">
        <v>6.0000000000000001E-3</v>
      </c>
      <c r="AE364" s="278">
        <f t="shared" ref="AE364:AE406" si="184">0.009</f>
        <v>8.9999999999999993E-3</v>
      </c>
      <c r="AF364" s="278">
        <v>1.7899999999999999E-2</v>
      </c>
    </row>
    <row r="365" spans="1:32" ht="15" thickBot="1" x14ac:dyDescent="0.35">
      <c r="A365" s="313"/>
      <c r="B365" s="314"/>
      <c r="C365" s="21" t="s">
        <v>70</v>
      </c>
      <c r="D365" s="1" t="s">
        <v>6</v>
      </c>
      <c r="E365" s="105">
        <v>127</v>
      </c>
      <c r="F365" s="105">
        <v>178</v>
      </c>
      <c r="G365" s="105">
        <v>229</v>
      </c>
      <c r="H365" s="105">
        <v>280</v>
      </c>
      <c r="I365" s="105">
        <v>100000274</v>
      </c>
      <c r="J365" s="276">
        <v>0.51912000000000003</v>
      </c>
      <c r="K365" s="276">
        <v>1.0382400000000001</v>
      </c>
      <c r="L365" s="276">
        <v>1.5573600000000001</v>
      </c>
      <c r="M365" s="276">
        <v>2.0764800000000001</v>
      </c>
      <c r="N365" s="276">
        <v>2.5956000000000001</v>
      </c>
      <c r="O365" s="276">
        <v>29.664000000000001</v>
      </c>
      <c r="P365" s="276">
        <v>0.61799999999999999</v>
      </c>
      <c r="Q365" s="276">
        <v>0.61799999999999999</v>
      </c>
      <c r="R365" s="276">
        <v>0.44496000000000002</v>
      </c>
      <c r="S365" s="276">
        <v>0.8034</v>
      </c>
      <c r="T365" s="268">
        <f t="shared" si="183"/>
        <v>0</v>
      </c>
      <c r="U365" s="268">
        <f t="shared" si="183"/>
        <v>0</v>
      </c>
      <c r="V365" s="268">
        <f t="shared" si="183"/>
        <v>0</v>
      </c>
      <c r="W365" s="268">
        <f t="shared" si="183"/>
        <v>0</v>
      </c>
      <c r="X365" s="268">
        <f t="shared" si="183"/>
        <v>0</v>
      </c>
      <c r="Y365" s="268">
        <f t="shared" si="183"/>
        <v>0</v>
      </c>
      <c r="Z365" s="268">
        <f t="shared" si="183"/>
        <v>0</v>
      </c>
      <c r="AA365" s="268">
        <f t="shared" si="183"/>
        <v>0</v>
      </c>
      <c r="AB365" s="268">
        <f t="shared" si="183"/>
        <v>0</v>
      </c>
      <c r="AC365" s="268">
        <f t="shared" si="183"/>
        <v>0</v>
      </c>
      <c r="AD365" s="278">
        <v>6.0000000000000001E-3</v>
      </c>
      <c r="AE365" s="278">
        <f t="shared" si="184"/>
        <v>8.9999999999999993E-3</v>
      </c>
      <c r="AF365" s="278">
        <v>1.7899999999999999E-2</v>
      </c>
    </row>
    <row r="366" spans="1:32" ht="15" thickBot="1" x14ac:dyDescent="0.35">
      <c r="A366" s="313"/>
      <c r="B366" s="314"/>
      <c r="C366" s="21" t="s">
        <v>71</v>
      </c>
      <c r="D366" s="1" t="s">
        <v>7</v>
      </c>
      <c r="E366" s="105">
        <v>160</v>
      </c>
      <c r="F366" s="105">
        <v>224</v>
      </c>
      <c r="G366" s="105">
        <v>288</v>
      </c>
      <c r="H366" s="105">
        <v>352</v>
      </c>
      <c r="I366" s="105">
        <v>100000352</v>
      </c>
      <c r="J366" s="276">
        <v>0.51912000000000003</v>
      </c>
      <c r="K366" s="276">
        <v>1.0382400000000001</v>
      </c>
      <c r="L366" s="276">
        <v>1.5573600000000001</v>
      </c>
      <c r="M366" s="276">
        <v>2.0764800000000001</v>
      </c>
      <c r="N366" s="276">
        <v>2.5956000000000001</v>
      </c>
      <c r="O366" s="276">
        <v>29.664000000000001</v>
      </c>
      <c r="P366" s="276">
        <v>0.61799999999999999</v>
      </c>
      <c r="Q366" s="276">
        <v>0.61799999999999999</v>
      </c>
      <c r="R366" s="276">
        <v>0.44496000000000002</v>
      </c>
      <c r="S366" s="276">
        <v>0.8034</v>
      </c>
      <c r="T366" s="268">
        <f t="shared" si="183"/>
        <v>0</v>
      </c>
      <c r="U366" s="268">
        <f t="shared" si="183"/>
        <v>0</v>
      </c>
      <c r="V366" s="268">
        <f t="shared" si="183"/>
        <v>0</v>
      </c>
      <c r="W366" s="268">
        <f t="shared" si="183"/>
        <v>0</v>
      </c>
      <c r="X366" s="268">
        <f t="shared" si="183"/>
        <v>0</v>
      </c>
      <c r="Y366" s="268">
        <f t="shared" si="183"/>
        <v>0</v>
      </c>
      <c r="Z366" s="268">
        <f t="shared" si="183"/>
        <v>0</v>
      </c>
      <c r="AA366" s="268">
        <f t="shared" si="183"/>
        <v>0</v>
      </c>
      <c r="AB366" s="268">
        <f t="shared" si="183"/>
        <v>0</v>
      </c>
      <c r="AC366" s="268">
        <f t="shared" si="183"/>
        <v>0</v>
      </c>
      <c r="AD366" s="278">
        <v>6.0000000000000001E-3</v>
      </c>
      <c r="AE366" s="278">
        <f t="shared" si="184"/>
        <v>8.9999999999999993E-3</v>
      </c>
      <c r="AF366" s="278">
        <v>1.7899999999999999E-2</v>
      </c>
    </row>
    <row r="367" spans="1:32" ht="15" thickBot="1" x14ac:dyDescent="0.35">
      <c r="A367" s="313"/>
      <c r="B367" s="314"/>
      <c r="C367" s="21" t="s">
        <v>72</v>
      </c>
      <c r="D367" s="1" t="s">
        <v>8</v>
      </c>
      <c r="E367" s="105">
        <v>193</v>
      </c>
      <c r="F367" s="105">
        <v>270</v>
      </c>
      <c r="G367" s="105">
        <v>347</v>
      </c>
      <c r="H367" s="105">
        <v>424</v>
      </c>
      <c r="I367" s="105">
        <v>100000429</v>
      </c>
      <c r="J367" s="276">
        <v>0.51912000000000003</v>
      </c>
      <c r="K367" s="276">
        <v>1.0382400000000001</v>
      </c>
      <c r="L367" s="276">
        <v>1.5573600000000001</v>
      </c>
      <c r="M367" s="276">
        <v>2.0764800000000001</v>
      </c>
      <c r="N367" s="276">
        <v>2.5956000000000001</v>
      </c>
      <c r="O367" s="276">
        <v>29.664000000000001</v>
      </c>
      <c r="P367" s="276">
        <v>0.61799999999999999</v>
      </c>
      <c r="Q367" s="276">
        <v>0.61799999999999999</v>
      </c>
      <c r="R367" s="276">
        <v>0.44496000000000002</v>
      </c>
      <c r="S367" s="276">
        <v>0.8034</v>
      </c>
      <c r="T367" s="268">
        <f t="shared" si="183"/>
        <v>0</v>
      </c>
      <c r="U367" s="268">
        <f t="shared" si="183"/>
        <v>0</v>
      </c>
      <c r="V367" s="268">
        <f t="shared" si="183"/>
        <v>0</v>
      </c>
      <c r="W367" s="268">
        <f t="shared" si="183"/>
        <v>0</v>
      </c>
      <c r="X367" s="268">
        <f t="shared" si="183"/>
        <v>0</v>
      </c>
      <c r="Y367" s="268">
        <f t="shared" si="183"/>
        <v>0</v>
      </c>
      <c r="Z367" s="268">
        <f t="shared" si="183"/>
        <v>0</v>
      </c>
      <c r="AA367" s="268">
        <f t="shared" si="183"/>
        <v>0</v>
      </c>
      <c r="AB367" s="268">
        <f t="shared" si="183"/>
        <v>0</v>
      </c>
      <c r="AC367" s="268">
        <f t="shared" si="183"/>
        <v>0</v>
      </c>
      <c r="AD367" s="278">
        <v>6.0000000000000001E-3</v>
      </c>
      <c r="AE367" s="278">
        <f t="shared" si="184"/>
        <v>8.9999999999999993E-3</v>
      </c>
      <c r="AF367" s="278">
        <v>1.7899999999999999E-2</v>
      </c>
    </row>
    <row r="368" spans="1:32" ht="15" thickBot="1" x14ac:dyDescent="0.35">
      <c r="A368" s="313"/>
      <c r="B368" s="314"/>
      <c r="C368" s="21" t="s">
        <v>73</v>
      </c>
      <c r="D368" s="1" t="s">
        <v>9</v>
      </c>
      <c r="E368" s="105">
        <v>221</v>
      </c>
      <c r="F368" s="105">
        <v>310</v>
      </c>
      <c r="G368" s="105">
        <v>398</v>
      </c>
      <c r="H368" s="105">
        <v>486</v>
      </c>
      <c r="I368" s="105">
        <v>100000506</v>
      </c>
      <c r="J368" s="276">
        <v>0.51912000000000003</v>
      </c>
      <c r="K368" s="276">
        <v>1.0382400000000001</v>
      </c>
      <c r="L368" s="276">
        <v>1.5573600000000001</v>
      </c>
      <c r="M368" s="276">
        <v>2.0764800000000001</v>
      </c>
      <c r="N368" s="276">
        <v>2.5956000000000001</v>
      </c>
      <c r="O368" s="276">
        <v>29.664000000000001</v>
      </c>
      <c r="P368" s="276">
        <v>0.61799999999999999</v>
      </c>
      <c r="Q368" s="276">
        <v>0.61799999999999999</v>
      </c>
      <c r="R368" s="276">
        <v>0.44496000000000002</v>
      </c>
      <c r="S368" s="276">
        <v>0.8034</v>
      </c>
      <c r="T368" s="268">
        <f t="shared" si="183"/>
        <v>0</v>
      </c>
      <c r="U368" s="268">
        <f t="shared" si="183"/>
        <v>0</v>
      </c>
      <c r="V368" s="268">
        <f t="shared" si="183"/>
        <v>0</v>
      </c>
      <c r="W368" s="268">
        <f t="shared" si="183"/>
        <v>0</v>
      </c>
      <c r="X368" s="268">
        <f t="shared" si="183"/>
        <v>0</v>
      </c>
      <c r="Y368" s="268">
        <f t="shared" si="183"/>
        <v>0</v>
      </c>
      <c r="Z368" s="268">
        <f t="shared" si="183"/>
        <v>0</v>
      </c>
      <c r="AA368" s="268">
        <f t="shared" si="183"/>
        <v>0</v>
      </c>
      <c r="AB368" s="268">
        <f t="shared" si="183"/>
        <v>0</v>
      </c>
      <c r="AC368" s="268">
        <f t="shared" si="183"/>
        <v>0</v>
      </c>
      <c r="AD368" s="278">
        <v>6.0000000000000001E-3</v>
      </c>
      <c r="AE368" s="278">
        <f t="shared" si="184"/>
        <v>8.9999999999999993E-3</v>
      </c>
      <c r="AF368" s="278">
        <v>1.7899999999999999E-2</v>
      </c>
    </row>
    <row r="369" spans="1:32" ht="15" thickBot="1" x14ac:dyDescent="0.35">
      <c r="A369" s="313"/>
      <c r="B369" s="314"/>
      <c r="C369" s="21" t="s">
        <v>74</v>
      </c>
      <c r="D369" s="1" t="s">
        <v>10</v>
      </c>
      <c r="E369" s="105">
        <v>0</v>
      </c>
      <c r="F369" s="105">
        <v>24</v>
      </c>
      <c r="G369" s="105">
        <v>48</v>
      </c>
      <c r="H369" s="105">
        <v>72</v>
      </c>
      <c r="I369" s="105">
        <v>10000099</v>
      </c>
      <c r="J369" s="276">
        <v>0</v>
      </c>
      <c r="K369" s="276">
        <v>1.0382400000000001</v>
      </c>
      <c r="L369" s="276">
        <v>1.5573600000000001</v>
      </c>
      <c r="M369" s="276">
        <v>2.0764800000000001</v>
      </c>
      <c r="N369" s="276">
        <v>2.5956000000000001</v>
      </c>
      <c r="O369" s="276">
        <v>131.01599999999999</v>
      </c>
      <c r="P369" s="276">
        <v>1.236</v>
      </c>
      <c r="Q369" s="276">
        <v>1.236</v>
      </c>
      <c r="R369" s="276">
        <v>0.46967999999999999</v>
      </c>
      <c r="S369" s="276">
        <v>0.84048</v>
      </c>
      <c r="T369" s="268">
        <f t="shared" si="183"/>
        <v>0</v>
      </c>
      <c r="U369" s="268">
        <f t="shared" si="183"/>
        <v>0</v>
      </c>
      <c r="V369" s="268">
        <f t="shared" si="183"/>
        <v>0</v>
      </c>
      <c r="W369" s="268">
        <f t="shared" si="183"/>
        <v>0</v>
      </c>
      <c r="X369" s="268">
        <f t="shared" si="183"/>
        <v>0</v>
      </c>
      <c r="Y369" s="268">
        <f t="shared" si="183"/>
        <v>0</v>
      </c>
      <c r="Z369" s="268">
        <f t="shared" si="183"/>
        <v>0</v>
      </c>
      <c r="AA369" s="268">
        <f t="shared" si="183"/>
        <v>0</v>
      </c>
      <c r="AB369" s="268">
        <f t="shared" si="183"/>
        <v>0</v>
      </c>
      <c r="AC369" s="268">
        <f t="shared" si="183"/>
        <v>0</v>
      </c>
      <c r="AD369" s="278">
        <v>6.0000000000000001E-3</v>
      </c>
      <c r="AE369" s="278">
        <f t="shared" si="184"/>
        <v>8.9999999999999993E-3</v>
      </c>
      <c r="AF369" s="278">
        <v>1.7899999999999999E-2</v>
      </c>
    </row>
    <row r="370" spans="1:32" ht="29.4" thickBot="1" x14ac:dyDescent="0.35">
      <c r="A370" s="313"/>
      <c r="B370" s="314"/>
      <c r="C370" s="21" t="s">
        <v>75</v>
      </c>
      <c r="D370" s="1" t="s">
        <v>11</v>
      </c>
      <c r="E370" s="105">
        <v>100</v>
      </c>
      <c r="F370" s="105">
        <v>100000000</v>
      </c>
      <c r="G370" s="105">
        <v>0</v>
      </c>
      <c r="H370" s="105">
        <v>0</v>
      </c>
      <c r="I370" s="105">
        <v>0</v>
      </c>
      <c r="J370" s="276">
        <v>0.51912000000000003</v>
      </c>
      <c r="K370" s="276">
        <v>1.0382400000000001</v>
      </c>
      <c r="L370" s="276">
        <v>0</v>
      </c>
      <c r="M370" s="276">
        <v>0</v>
      </c>
      <c r="N370" s="276">
        <v>0</v>
      </c>
      <c r="O370" s="276">
        <v>29.664000000000001</v>
      </c>
      <c r="P370" s="276">
        <v>0.61799999999999999</v>
      </c>
      <c r="Q370" s="276">
        <v>0.61799999999999999</v>
      </c>
      <c r="R370" s="276">
        <v>0.42515999999999998</v>
      </c>
      <c r="S370" s="276">
        <v>0.76765000000000005</v>
      </c>
      <c r="T370" s="268">
        <f t="shared" si="183"/>
        <v>0</v>
      </c>
      <c r="U370" s="268">
        <f t="shared" si="183"/>
        <v>0</v>
      </c>
      <c r="V370" s="268">
        <f t="shared" si="183"/>
        <v>0</v>
      </c>
      <c r="W370" s="268">
        <f t="shared" si="183"/>
        <v>0</v>
      </c>
      <c r="X370" s="268">
        <f t="shared" si="183"/>
        <v>0</v>
      </c>
      <c r="Y370" s="268">
        <f t="shared" si="183"/>
        <v>0</v>
      </c>
      <c r="Z370" s="268">
        <f t="shared" si="183"/>
        <v>0</v>
      </c>
      <c r="AA370" s="268">
        <f t="shared" si="183"/>
        <v>0</v>
      </c>
      <c r="AB370" s="268">
        <f t="shared" si="183"/>
        <v>0</v>
      </c>
      <c r="AC370" s="268">
        <f t="shared" si="183"/>
        <v>0</v>
      </c>
      <c r="AD370" s="278">
        <v>6.0000000000000001E-3</v>
      </c>
      <c r="AE370" s="278">
        <f t="shared" si="184"/>
        <v>8.9999999999999993E-3</v>
      </c>
      <c r="AF370" s="278">
        <v>1.7899999999999999E-2</v>
      </c>
    </row>
    <row r="371" spans="1:32" ht="34.200000000000003" customHeight="1" thickBot="1" x14ac:dyDescent="0.35">
      <c r="A371" s="310" t="s">
        <v>76</v>
      </c>
      <c r="B371" s="315" t="s">
        <v>77</v>
      </c>
      <c r="C371" s="25" t="s">
        <v>78</v>
      </c>
      <c r="D371" s="2" t="s">
        <v>214</v>
      </c>
      <c r="E371" s="105">
        <v>0</v>
      </c>
      <c r="F371" s="105">
        <v>200</v>
      </c>
      <c r="G371" s="105">
        <v>400</v>
      </c>
      <c r="H371" s="105">
        <v>600</v>
      </c>
      <c r="I371" s="105">
        <v>100000300</v>
      </c>
      <c r="J371" s="279">
        <v>0</v>
      </c>
      <c r="K371" s="279">
        <v>1.0382400000000001</v>
      </c>
      <c r="L371" s="279">
        <v>1.5573600000000001</v>
      </c>
      <c r="M371" s="279">
        <v>2.0764800000000001</v>
      </c>
      <c r="N371" s="279">
        <v>2.5956000000000001</v>
      </c>
      <c r="O371" s="279">
        <v>59.328000000000003</v>
      </c>
      <c r="P371" s="279">
        <v>0.61799999999999999</v>
      </c>
      <c r="Q371" s="279">
        <v>0.61799999999999999</v>
      </c>
      <c r="R371" s="279">
        <v>0.44496000000000002</v>
      </c>
      <c r="S371" s="279">
        <v>0.84048</v>
      </c>
      <c r="T371" s="268">
        <f t="shared" si="183"/>
        <v>0</v>
      </c>
      <c r="U371" s="268">
        <f t="shared" si="183"/>
        <v>0</v>
      </c>
      <c r="V371" s="268">
        <f t="shared" si="183"/>
        <v>0</v>
      </c>
      <c r="W371" s="268">
        <f t="shared" si="183"/>
        <v>0</v>
      </c>
      <c r="X371" s="268">
        <f t="shared" si="183"/>
        <v>0</v>
      </c>
      <c r="Y371" s="268">
        <f t="shared" si="183"/>
        <v>0</v>
      </c>
      <c r="Z371" s="268">
        <f t="shared" si="183"/>
        <v>0</v>
      </c>
      <c r="AA371" s="268">
        <f t="shared" si="183"/>
        <v>0</v>
      </c>
      <c r="AB371" s="268">
        <f t="shared" si="183"/>
        <v>0</v>
      </c>
      <c r="AC371" s="268">
        <f t="shared" si="183"/>
        <v>0</v>
      </c>
      <c r="AD371" s="278">
        <v>6.0000000000000001E-3</v>
      </c>
      <c r="AE371" s="278">
        <f t="shared" si="184"/>
        <v>8.9999999999999993E-3</v>
      </c>
      <c r="AF371" s="278">
        <v>1.7899999999999999E-2</v>
      </c>
    </row>
    <row r="372" spans="1:32" ht="35.4" customHeight="1" thickBot="1" x14ac:dyDescent="0.35">
      <c r="A372" s="310"/>
      <c r="B372" s="315"/>
      <c r="C372" s="25" t="s">
        <v>79</v>
      </c>
      <c r="D372" s="2" t="s">
        <v>13</v>
      </c>
      <c r="E372" s="106">
        <v>0</v>
      </c>
      <c r="F372" s="107">
        <v>300</v>
      </c>
      <c r="G372" s="107">
        <v>600</v>
      </c>
      <c r="H372" s="107">
        <v>900</v>
      </c>
      <c r="I372" s="107">
        <v>100000600</v>
      </c>
      <c r="J372" s="279">
        <v>0</v>
      </c>
      <c r="K372" s="279">
        <v>1.0382400000000001</v>
      </c>
      <c r="L372" s="279">
        <v>1.5573600000000001</v>
      </c>
      <c r="M372" s="279">
        <v>2.0764800000000001</v>
      </c>
      <c r="N372" s="279">
        <v>2.5956000000000001</v>
      </c>
      <c r="O372" s="279">
        <v>59.328000000000003</v>
      </c>
      <c r="P372" s="279">
        <v>0.61799999999999999</v>
      </c>
      <c r="Q372" s="279">
        <v>0.61799999999999999</v>
      </c>
      <c r="R372" s="279">
        <v>0.44496000000000002</v>
      </c>
      <c r="S372" s="279">
        <v>0.84048</v>
      </c>
      <c r="T372" s="268">
        <f t="shared" si="183"/>
        <v>0</v>
      </c>
      <c r="U372" s="268">
        <f t="shared" si="183"/>
        <v>0</v>
      </c>
      <c r="V372" s="268">
        <f t="shared" si="183"/>
        <v>0</v>
      </c>
      <c r="W372" s="268">
        <f t="shared" si="183"/>
        <v>0</v>
      </c>
      <c r="X372" s="268">
        <f t="shared" si="183"/>
        <v>0</v>
      </c>
      <c r="Y372" s="268">
        <f t="shared" si="183"/>
        <v>0</v>
      </c>
      <c r="Z372" s="268">
        <f t="shared" si="183"/>
        <v>0</v>
      </c>
      <c r="AA372" s="268">
        <f t="shared" si="183"/>
        <v>0</v>
      </c>
      <c r="AB372" s="268">
        <f t="shared" si="183"/>
        <v>0</v>
      </c>
      <c r="AC372" s="268">
        <f t="shared" si="183"/>
        <v>0</v>
      </c>
      <c r="AD372" s="278">
        <v>6.0000000000000001E-3</v>
      </c>
      <c r="AE372" s="278">
        <f t="shared" si="184"/>
        <v>8.9999999999999993E-3</v>
      </c>
      <c r="AF372" s="278">
        <v>1.7899999999999999E-2</v>
      </c>
    </row>
    <row r="373" spans="1:32" ht="29.4" thickBot="1" x14ac:dyDescent="0.35">
      <c r="A373" s="310"/>
      <c r="B373" s="315"/>
      <c r="C373" s="25" t="s">
        <v>80</v>
      </c>
      <c r="D373" s="2" t="s">
        <v>14</v>
      </c>
      <c r="E373" s="106">
        <v>0</v>
      </c>
      <c r="F373" s="107">
        <v>4000</v>
      </c>
      <c r="G373" s="107">
        <v>8000</v>
      </c>
      <c r="H373" s="107">
        <v>12000</v>
      </c>
      <c r="I373" s="107">
        <v>10000050000</v>
      </c>
      <c r="J373" s="279">
        <v>0</v>
      </c>
      <c r="K373" s="279">
        <v>2.1506400000000001</v>
      </c>
      <c r="L373" s="279">
        <v>2.2989600000000001</v>
      </c>
      <c r="M373" s="279">
        <v>2.4472800000000001</v>
      </c>
      <c r="N373" s="279">
        <v>2.5956000000000001</v>
      </c>
      <c r="O373" s="279">
        <v>118.65600000000001</v>
      </c>
      <c r="P373" s="279">
        <v>1.236</v>
      </c>
      <c r="Q373" s="279">
        <v>1.236</v>
      </c>
      <c r="R373" s="279">
        <v>0.44496000000000002</v>
      </c>
      <c r="S373" s="279">
        <v>0.84048</v>
      </c>
      <c r="T373" s="268">
        <f t="shared" si="183"/>
        <v>0</v>
      </c>
      <c r="U373" s="268">
        <f t="shared" si="183"/>
        <v>0</v>
      </c>
      <c r="V373" s="268">
        <f t="shared" si="183"/>
        <v>0</v>
      </c>
      <c r="W373" s="268">
        <f t="shared" si="183"/>
        <v>0</v>
      </c>
      <c r="X373" s="268">
        <f t="shared" si="183"/>
        <v>0</v>
      </c>
      <c r="Y373" s="268">
        <f t="shared" si="183"/>
        <v>0</v>
      </c>
      <c r="Z373" s="268">
        <f t="shared" si="183"/>
        <v>0</v>
      </c>
      <c r="AA373" s="268">
        <f t="shared" si="183"/>
        <v>0</v>
      </c>
      <c r="AB373" s="268">
        <f t="shared" si="183"/>
        <v>0</v>
      </c>
      <c r="AC373" s="268">
        <f t="shared" si="183"/>
        <v>0</v>
      </c>
      <c r="AD373" s="278">
        <v>6.0000000000000001E-3</v>
      </c>
      <c r="AE373" s="278">
        <f t="shared" si="184"/>
        <v>8.9999999999999993E-3</v>
      </c>
      <c r="AF373" s="278">
        <v>1.7899999999999999E-2</v>
      </c>
    </row>
    <row r="374" spans="1:32" ht="15" thickBot="1" x14ac:dyDescent="0.35">
      <c r="A374" s="316" t="s">
        <v>81</v>
      </c>
      <c r="B374" s="317" t="s">
        <v>82</v>
      </c>
      <c r="C374" s="31" t="s">
        <v>83</v>
      </c>
      <c r="D374" s="3" t="s">
        <v>12</v>
      </c>
      <c r="E374" s="106">
        <v>0</v>
      </c>
      <c r="F374" s="108">
        <v>200</v>
      </c>
      <c r="G374" s="108">
        <v>250</v>
      </c>
      <c r="H374" s="108">
        <v>300</v>
      </c>
      <c r="I374" s="108">
        <v>100000300</v>
      </c>
      <c r="J374" s="280">
        <v>0</v>
      </c>
      <c r="K374" s="281">
        <v>1.0382400000000001</v>
      </c>
      <c r="L374" s="281">
        <v>1.5573600000000001</v>
      </c>
      <c r="M374" s="281">
        <v>2.0764800000000001</v>
      </c>
      <c r="N374" s="281">
        <v>2.5956000000000001</v>
      </c>
      <c r="O374" s="281">
        <v>59.328000000000003</v>
      </c>
      <c r="P374" s="281">
        <v>0.61799999999999999</v>
      </c>
      <c r="Q374" s="281">
        <v>0.61799999999999999</v>
      </c>
      <c r="R374" s="281">
        <v>0.44496000000000002</v>
      </c>
      <c r="S374" s="281">
        <v>0.84048</v>
      </c>
      <c r="T374" s="268">
        <f t="shared" si="183"/>
        <v>0</v>
      </c>
      <c r="U374" s="268">
        <f t="shared" si="183"/>
        <v>0</v>
      </c>
      <c r="V374" s="268">
        <f t="shared" si="183"/>
        <v>0</v>
      </c>
      <c r="W374" s="268">
        <f t="shared" si="183"/>
        <v>0</v>
      </c>
      <c r="X374" s="268">
        <f t="shared" si="183"/>
        <v>0</v>
      </c>
      <c r="Y374" s="268">
        <f t="shared" si="183"/>
        <v>0</v>
      </c>
      <c r="Z374" s="268">
        <f t="shared" si="183"/>
        <v>0</v>
      </c>
      <c r="AA374" s="268">
        <f t="shared" si="183"/>
        <v>0</v>
      </c>
      <c r="AB374" s="268">
        <f t="shared" si="183"/>
        <v>0</v>
      </c>
      <c r="AC374" s="268">
        <f t="shared" si="183"/>
        <v>0</v>
      </c>
      <c r="AD374" s="278">
        <v>6.0000000000000001E-3</v>
      </c>
      <c r="AE374" s="278">
        <f t="shared" si="184"/>
        <v>8.9999999999999993E-3</v>
      </c>
      <c r="AF374" s="278">
        <v>1.7899999999999999E-2</v>
      </c>
    </row>
    <row r="375" spans="1:32" ht="29.4" thickBot="1" x14ac:dyDescent="0.35">
      <c r="A375" s="316"/>
      <c r="B375" s="317"/>
      <c r="C375" s="31" t="s">
        <v>84</v>
      </c>
      <c r="D375" s="3" t="s">
        <v>15</v>
      </c>
      <c r="E375" s="106">
        <v>0</v>
      </c>
      <c r="F375" s="108">
        <v>200</v>
      </c>
      <c r="G375" s="108">
        <v>400</v>
      </c>
      <c r="H375" s="108">
        <v>600</v>
      </c>
      <c r="I375" s="108">
        <v>100000600</v>
      </c>
      <c r="J375" s="281">
        <v>0</v>
      </c>
      <c r="K375" s="281">
        <v>1.0382400000000001</v>
      </c>
      <c r="L375" s="281">
        <v>1.5573600000000001</v>
      </c>
      <c r="M375" s="281">
        <v>2.0764800000000001</v>
      </c>
      <c r="N375" s="281">
        <v>2.5956000000000001</v>
      </c>
      <c r="O375" s="281">
        <v>59.328000000000003</v>
      </c>
      <c r="P375" s="281">
        <v>0.61799999999999999</v>
      </c>
      <c r="Q375" s="281">
        <v>0.61799999999999999</v>
      </c>
      <c r="R375" s="281">
        <v>0.44496000000000002</v>
      </c>
      <c r="S375" s="281">
        <v>0.84048</v>
      </c>
      <c r="T375" s="268">
        <f t="shared" si="183"/>
        <v>0</v>
      </c>
      <c r="U375" s="268">
        <f t="shared" si="183"/>
        <v>0</v>
      </c>
      <c r="V375" s="268">
        <f t="shared" si="183"/>
        <v>0</v>
      </c>
      <c r="W375" s="268">
        <f t="shared" si="183"/>
        <v>0</v>
      </c>
      <c r="X375" s="268">
        <f t="shared" si="183"/>
        <v>0</v>
      </c>
      <c r="Y375" s="268">
        <f t="shared" si="183"/>
        <v>0</v>
      </c>
      <c r="Z375" s="268">
        <f t="shared" si="183"/>
        <v>0</v>
      </c>
      <c r="AA375" s="268">
        <f t="shared" si="183"/>
        <v>0</v>
      </c>
      <c r="AB375" s="268">
        <f t="shared" si="183"/>
        <v>0</v>
      </c>
      <c r="AC375" s="268">
        <f t="shared" si="183"/>
        <v>0</v>
      </c>
      <c r="AD375" s="278">
        <v>6.0000000000000001E-3</v>
      </c>
      <c r="AE375" s="278">
        <f t="shared" si="184"/>
        <v>8.9999999999999993E-3</v>
      </c>
      <c r="AF375" s="278">
        <v>1.7899999999999999E-2</v>
      </c>
    </row>
    <row r="376" spans="1:32" ht="15" thickBot="1" x14ac:dyDescent="0.35">
      <c r="A376" s="316"/>
      <c r="B376" s="317"/>
      <c r="C376" s="31" t="s">
        <v>85</v>
      </c>
      <c r="D376" s="3" t="s">
        <v>16</v>
      </c>
      <c r="E376" s="106">
        <v>0</v>
      </c>
      <c r="F376" s="108">
        <v>300</v>
      </c>
      <c r="G376" s="108">
        <v>600</v>
      </c>
      <c r="H376" s="108">
        <v>900</v>
      </c>
      <c r="I376" s="108">
        <v>100000600</v>
      </c>
      <c r="J376" s="281">
        <v>0</v>
      </c>
      <c r="K376" s="281">
        <v>1.0382400000000001</v>
      </c>
      <c r="L376" s="281">
        <v>1.5573600000000001</v>
      </c>
      <c r="M376" s="281">
        <v>2.0764800000000001</v>
      </c>
      <c r="N376" s="281">
        <v>2.5956000000000001</v>
      </c>
      <c r="O376" s="281">
        <v>59.328000000000003</v>
      </c>
      <c r="P376" s="281">
        <v>0.61799999999999999</v>
      </c>
      <c r="Q376" s="281">
        <v>0.61799999999999999</v>
      </c>
      <c r="R376" s="281">
        <v>0.44496000000000002</v>
      </c>
      <c r="S376" s="281">
        <v>0.84048</v>
      </c>
      <c r="T376" s="268">
        <f t="shared" si="183"/>
        <v>0</v>
      </c>
      <c r="U376" s="268">
        <f t="shared" si="183"/>
        <v>0</v>
      </c>
      <c r="V376" s="268">
        <f t="shared" si="183"/>
        <v>0</v>
      </c>
      <c r="W376" s="268">
        <f t="shared" si="183"/>
        <v>0</v>
      </c>
      <c r="X376" s="268">
        <f t="shared" si="183"/>
        <v>0</v>
      </c>
      <c r="Y376" s="268">
        <f t="shared" si="183"/>
        <v>0</v>
      </c>
      <c r="Z376" s="268">
        <f t="shared" si="183"/>
        <v>0</v>
      </c>
      <c r="AA376" s="268">
        <f t="shared" si="183"/>
        <v>0</v>
      </c>
      <c r="AB376" s="268">
        <f t="shared" si="183"/>
        <v>0</v>
      </c>
      <c r="AC376" s="268">
        <f t="shared" si="183"/>
        <v>0</v>
      </c>
      <c r="AD376" s="278">
        <v>6.0000000000000001E-3</v>
      </c>
      <c r="AE376" s="278">
        <f t="shared" si="184"/>
        <v>8.9999999999999993E-3</v>
      </c>
      <c r="AF376" s="278">
        <v>1.7899999999999999E-2</v>
      </c>
    </row>
    <row r="377" spans="1:32" ht="29.4" thickBot="1" x14ac:dyDescent="0.35">
      <c r="A377" s="316"/>
      <c r="B377" s="317"/>
      <c r="C377" s="31" t="s">
        <v>86</v>
      </c>
      <c r="D377" s="3" t="s">
        <v>17</v>
      </c>
      <c r="E377" s="106">
        <v>0</v>
      </c>
      <c r="F377" s="108">
        <v>1000</v>
      </c>
      <c r="G377" s="108">
        <v>2000</v>
      </c>
      <c r="H377" s="108">
        <v>3000</v>
      </c>
      <c r="I377" s="108">
        <v>100000800</v>
      </c>
      <c r="J377" s="281">
        <v>0</v>
      </c>
      <c r="K377" s="281">
        <v>1.0382400000000001</v>
      </c>
      <c r="L377" s="281">
        <v>1.5573600000000001</v>
      </c>
      <c r="M377" s="281">
        <v>2.0764800000000001</v>
      </c>
      <c r="N377" s="281">
        <v>2.5956000000000001</v>
      </c>
      <c r="O377" s="281">
        <v>118.65600000000001</v>
      </c>
      <c r="P377" s="281">
        <v>1.236</v>
      </c>
      <c r="Q377" s="281">
        <v>1.236</v>
      </c>
      <c r="R377" s="281">
        <v>0.44496000000000002</v>
      </c>
      <c r="S377" s="281">
        <v>0.84048</v>
      </c>
      <c r="T377" s="268">
        <f t="shared" si="183"/>
        <v>0</v>
      </c>
      <c r="U377" s="268">
        <f t="shared" si="183"/>
        <v>0</v>
      </c>
      <c r="V377" s="268">
        <f t="shared" si="183"/>
        <v>0</v>
      </c>
      <c r="W377" s="268">
        <f t="shared" si="183"/>
        <v>0</v>
      </c>
      <c r="X377" s="268">
        <f t="shared" si="183"/>
        <v>0</v>
      </c>
      <c r="Y377" s="268">
        <f t="shared" si="183"/>
        <v>0</v>
      </c>
      <c r="Z377" s="268">
        <f t="shared" si="183"/>
        <v>0</v>
      </c>
      <c r="AA377" s="268">
        <f t="shared" si="183"/>
        <v>0</v>
      </c>
      <c r="AB377" s="268">
        <f t="shared" si="183"/>
        <v>0</v>
      </c>
      <c r="AC377" s="268">
        <f t="shared" si="183"/>
        <v>0</v>
      </c>
      <c r="AD377" s="278">
        <v>6.0000000000000001E-3</v>
      </c>
      <c r="AE377" s="278">
        <f t="shared" si="184"/>
        <v>8.9999999999999993E-3</v>
      </c>
      <c r="AF377" s="278">
        <v>1.7899999999999999E-2</v>
      </c>
    </row>
    <row r="378" spans="1:32" ht="29.4" thickBot="1" x14ac:dyDescent="0.35">
      <c r="A378" s="316"/>
      <c r="B378" s="317"/>
      <c r="C378" s="31" t="s">
        <v>87</v>
      </c>
      <c r="D378" s="3" t="s">
        <v>18</v>
      </c>
      <c r="E378" s="106">
        <v>0</v>
      </c>
      <c r="F378" s="108">
        <v>2000</v>
      </c>
      <c r="G378" s="108">
        <v>3000</v>
      </c>
      <c r="H378" s="108">
        <v>4000</v>
      </c>
      <c r="I378" s="108">
        <v>1000001600</v>
      </c>
      <c r="J378" s="281">
        <v>0</v>
      </c>
      <c r="K378" s="281">
        <v>1.0382400000000001</v>
      </c>
      <c r="L378" s="281">
        <v>1.5573600000000001</v>
      </c>
      <c r="M378" s="281">
        <v>2.0764800000000001</v>
      </c>
      <c r="N378" s="281">
        <v>2.5956000000000001</v>
      </c>
      <c r="O378" s="281">
        <v>118.65600000000001</v>
      </c>
      <c r="P378" s="281">
        <v>1.236</v>
      </c>
      <c r="Q378" s="281">
        <v>1.236</v>
      </c>
      <c r="R378" s="281">
        <v>0.44496000000000002</v>
      </c>
      <c r="S378" s="281">
        <v>0.84048</v>
      </c>
      <c r="T378" s="268">
        <f t="shared" si="183"/>
        <v>0</v>
      </c>
      <c r="U378" s="268">
        <f t="shared" si="183"/>
        <v>0</v>
      </c>
      <c r="V378" s="268">
        <f t="shared" si="183"/>
        <v>0</v>
      </c>
      <c r="W378" s="268">
        <f t="shared" si="183"/>
        <v>0</v>
      </c>
      <c r="X378" s="268">
        <f t="shared" si="183"/>
        <v>0</v>
      </c>
      <c r="Y378" s="268">
        <f t="shared" si="183"/>
        <v>0</v>
      </c>
      <c r="Z378" s="268">
        <f t="shared" si="183"/>
        <v>0</v>
      </c>
      <c r="AA378" s="268">
        <f t="shared" si="183"/>
        <v>0</v>
      </c>
      <c r="AB378" s="268">
        <f t="shared" si="183"/>
        <v>0</v>
      </c>
      <c r="AC378" s="268">
        <f t="shared" si="183"/>
        <v>0</v>
      </c>
      <c r="AD378" s="278">
        <v>6.0000000000000001E-3</v>
      </c>
      <c r="AE378" s="278">
        <f t="shared" si="184"/>
        <v>8.9999999999999993E-3</v>
      </c>
      <c r="AF378" s="278">
        <v>1.7899999999999999E-2</v>
      </c>
    </row>
    <row r="379" spans="1:32" ht="29.4" thickBot="1" x14ac:dyDescent="0.35">
      <c r="A379" s="316"/>
      <c r="B379" s="317"/>
      <c r="C379" s="31" t="s">
        <v>88</v>
      </c>
      <c r="D379" s="3" t="s">
        <v>19</v>
      </c>
      <c r="E379" s="106">
        <v>0</v>
      </c>
      <c r="F379" s="108">
        <v>100</v>
      </c>
      <c r="G379" s="108">
        <v>300</v>
      </c>
      <c r="H379" s="108">
        <v>500</v>
      </c>
      <c r="I379" s="108">
        <v>100000800</v>
      </c>
      <c r="J379" s="281">
        <v>0</v>
      </c>
      <c r="K379" s="281">
        <v>1.0382400000000001</v>
      </c>
      <c r="L379" s="281">
        <v>1.5573600000000001</v>
      </c>
      <c r="M379" s="281">
        <v>2.0764800000000001</v>
      </c>
      <c r="N379" s="281">
        <v>2.5956000000000001</v>
      </c>
      <c r="O379" s="281">
        <v>59.328000000000003</v>
      </c>
      <c r="P379" s="281">
        <v>0.61799999999999999</v>
      </c>
      <c r="Q379" s="281">
        <v>0.61799999999999999</v>
      </c>
      <c r="R379" s="281">
        <v>0.44496000000000002</v>
      </c>
      <c r="S379" s="281">
        <v>0.84048</v>
      </c>
      <c r="T379" s="268">
        <f t="shared" si="183"/>
        <v>0</v>
      </c>
      <c r="U379" s="268">
        <f t="shared" si="183"/>
        <v>0</v>
      </c>
      <c r="V379" s="268">
        <f t="shared" si="183"/>
        <v>0</v>
      </c>
      <c r="W379" s="268">
        <f t="shared" si="183"/>
        <v>0</v>
      </c>
      <c r="X379" s="268">
        <f t="shared" si="183"/>
        <v>0</v>
      </c>
      <c r="Y379" s="268">
        <f t="shared" si="183"/>
        <v>0</v>
      </c>
      <c r="Z379" s="268">
        <f t="shared" si="183"/>
        <v>0</v>
      </c>
      <c r="AA379" s="268">
        <f t="shared" si="183"/>
        <v>0</v>
      </c>
      <c r="AB379" s="268">
        <f t="shared" si="183"/>
        <v>0</v>
      </c>
      <c r="AC379" s="268">
        <f t="shared" si="183"/>
        <v>0</v>
      </c>
      <c r="AD379" s="278">
        <v>6.0000000000000001E-3</v>
      </c>
      <c r="AE379" s="278">
        <f t="shared" si="184"/>
        <v>8.9999999999999993E-3</v>
      </c>
      <c r="AF379" s="278">
        <v>1.7899999999999999E-2</v>
      </c>
    </row>
    <row r="380" spans="1:32" ht="15" thickBot="1" x14ac:dyDescent="0.35">
      <c r="A380" s="316"/>
      <c r="B380" s="317"/>
      <c r="C380" s="31" t="s">
        <v>89</v>
      </c>
      <c r="D380" s="3" t="s">
        <v>20</v>
      </c>
      <c r="E380" s="106">
        <v>0</v>
      </c>
      <c r="F380" s="108">
        <v>100</v>
      </c>
      <c r="G380" s="108">
        <v>300</v>
      </c>
      <c r="H380" s="108">
        <v>500</v>
      </c>
      <c r="I380" s="108">
        <v>100000800</v>
      </c>
      <c r="J380" s="281">
        <v>0</v>
      </c>
      <c r="K380" s="281">
        <v>1.0382400000000001</v>
      </c>
      <c r="L380" s="281">
        <v>1.5573600000000001</v>
      </c>
      <c r="M380" s="281">
        <v>2.0764800000000001</v>
      </c>
      <c r="N380" s="281">
        <v>2.5956000000000001</v>
      </c>
      <c r="O380" s="281">
        <v>59.328000000000003</v>
      </c>
      <c r="P380" s="281">
        <v>0.61799999999999999</v>
      </c>
      <c r="Q380" s="281">
        <v>0.61799999999999999</v>
      </c>
      <c r="R380" s="281">
        <v>0.44496000000000002</v>
      </c>
      <c r="S380" s="281">
        <v>0.84048</v>
      </c>
      <c r="T380" s="268">
        <f t="shared" si="183"/>
        <v>0</v>
      </c>
      <c r="U380" s="268">
        <f t="shared" si="183"/>
        <v>0</v>
      </c>
      <c r="V380" s="268">
        <f t="shared" si="183"/>
        <v>0</v>
      </c>
      <c r="W380" s="268">
        <f t="shared" si="183"/>
        <v>0</v>
      </c>
      <c r="X380" s="268">
        <f t="shared" si="183"/>
        <v>0</v>
      </c>
      <c r="Y380" s="268">
        <f t="shared" si="183"/>
        <v>0</v>
      </c>
      <c r="Z380" s="268">
        <f t="shared" si="183"/>
        <v>0</v>
      </c>
      <c r="AA380" s="268">
        <f t="shared" si="183"/>
        <v>0</v>
      </c>
      <c r="AB380" s="268">
        <f t="shared" si="183"/>
        <v>0</v>
      </c>
      <c r="AC380" s="268">
        <f t="shared" si="183"/>
        <v>0</v>
      </c>
      <c r="AD380" s="278">
        <v>6.0000000000000001E-3</v>
      </c>
      <c r="AE380" s="278">
        <f t="shared" si="184"/>
        <v>8.9999999999999993E-3</v>
      </c>
      <c r="AF380" s="278">
        <v>1.7899999999999999E-2</v>
      </c>
    </row>
    <row r="381" spans="1:32" ht="29.4" thickBot="1" x14ac:dyDescent="0.35">
      <c r="A381" s="316"/>
      <c r="B381" s="317"/>
      <c r="C381" s="31" t="s">
        <v>90</v>
      </c>
      <c r="D381" s="3" t="s">
        <v>21</v>
      </c>
      <c r="E381" s="106">
        <v>0</v>
      </c>
      <c r="F381" s="108">
        <v>300</v>
      </c>
      <c r="G381" s="108">
        <v>600</v>
      </c>
      <c r="H381" s="108">
        <v>1200</v>
      </c>
      <c r="I381" s="108">
        <v>100000800</v>
      </c>
      <c r="J381" s="281">
        <v>0</v>
      </c>
      <c r="K381" s="281">
        <v>1.4880599999999999</v>
      </c>
      <c r="L381" s="281">
        <v>1.81874</v>
      </c>
      <c r="M381" s="281">
        <v>2.1494200000000001</v>
      </c>
      <c r="N381" s="281">
        <v>2.4801000000000002</v>
      </c>
      <c r="O381" s="281">
        <v>118.65600000000001</v>
      </c>
      <c r="P381" s="281">
        <v>1.236</v>
      </c>
      <c r="Q381" s="281">
        <v>1.236</v>
      </c>
      <c r="R381" s="281">
        <v>0.44496000000000002</v>
      </c>
      <c r="S381" s="281">
        <v>0.84048</v>
      </c>
      <c r="T381" s="268">
        <f t="shared" si="183"/>
        <v>0</v>
      </c>
      <c r="U381" s="268">
        <f t="shared" si="183"/>
        <v>0</v>
      </c>
      <c r="V381" s="268">
        <f t="shared" si="183"/>
        <v>0</v>
      </c>
      <c r="W381" s="268">
        <f t="shared" si="183"/>
        <v>0</v>
      </c>
      <c r="X381" s="268">
        <f t="shared" si="183"/>
        <v>0</v>
      </c>
      <c r="Y381" s="268">
        <f t="shared" si="183"/>
        <v>0</v>
      </c>
      <c r="Z381" s="268">
        <f t="shared" si="183"/>
        <v>0</v>
      </c>
      <c r="AA381" s="268">
        <f t="shared" si="183"/>
        <v>0</v>
      </c>
      <c r="AB381" s="268">
        <f t="shared" si="183"/>
        <v>0</v>
      </c>
      <c r="AC381" s="268">
        <f t="shared" si="183"/>
        <v>0</v>
      </c>
      <c r="AD381" s="278">
        <v>6.0000000000000001E-3</v>
      </c>
      <c r="AE381" s="278">
        <f t="shared" si="184"/>
        <v>8.9999999999999993E-3</v>
      </c>
      <c r="AF381" s="278">
        <v>1.7899999999999999E-2</v>
      </c>
    </row>
    <row r="382" spans="1:32" ht="29.4" thickBot="1" x14ac:dyDescent="0.35">
      <c r="A382" s="316"/>
      <c r="B382" s="317"/>
      <c r="C382" s="31" t="s">
        <v>91</v>
      </c>
      <c r="D382" s="282" t="s">
        <v>22</v>
      </c>
      <c r="E382" s="106">
        <v>0</v>
      </c>
      <c r="F382" s="108">
        <v>200</v>
      </c>
      <c r="G382" s="108">
        <v>400</v>
      </c>
      <c r="H382" s="108">
        <v>600</v>
      </c>
      <c r="I382" s="108">
        <v>100000400</v>
      </c>
      <c r="J382" s="281">
        <v>0</v>
      </c>
      <c r="K382" s="281">
        <v>1.0382400000000001</v>
      </c>
      <c r="L382" s="281">
        <v>1.5573600000000001</v>
      </c>
      <c r="M382" s="281">
        <v>2.0764800000000001</v>
      </c>
      <c r="N382" s="281">
        <v>2.5956000000000001</v>
      </c>
      <c r="O382" s="281">
        <v>59.328000000000003</v>
      </c>
      <c r="P382" s="281">
        <v>0.61799999999999999</v>
      </c>
      <c r="Q382" s="281">
        <v>0.61799999999999999</v>
      </c>
      <c r="R382" s="281">
        <v>0.44496000000000002</v>
      </c>
      <c r="S382" s="281">
        <v>0.84048</v>
      </c>
      <c r="T382" s="268">
        <f t="shared" si="183"/>
        <v>0</v>
      </c>
      <c r="U382" s="268">
        <f t="shared" si="183"/>
        <v>0</v>
      </c>
      <c r="V382" s="268">
        <f t="shared" si="183"/>
        <v>0</v>
      </c>
      <c r="W382" s="268">
        <f t="shared" si="183"/>
        <v>0</v>
      </c>
      <c r="X382" s="268">
        <f t="shared" si="183"/>
        <v>0</v>
      </c>
      <c r="Y382" s="268">
        <f t="shared" si="183"/>
        <v>0</v>
      </c>
      <c r="Z382" s="268">
        <f t="shared" si="183"/>
        <v>0</v>
      </c>
      <c r="AA382" s="268">
        <f t="shared" si="183"/>
        <v>0</v>
      </c>
      <c r="AB382" s="268">
        <f t="shared" si="183"/>
        <v>0</v>
      </c>
      <c r="AC382" s="268">
        <f t="shared" si="183"/>
        <v>0</v>
      </c>
      <c r="AD382" s="278">
        <v>6.0000000000000001E-3</v>
      </c>
      <c r="AE382" s="278">
        <f t="shared" si="184"/>
        <v>8.9999999999999993E-3</v>
      </c>
      <c r="AF382" s="278">
        <v>1.7899999999999999E-2</v>
      </c>
    </row>
    <row r="383" spans="1:32" ht="29.4" thickBot="1" x14ac:dyDescent="0.35">
      <c r="A383" s="316"/>
      <c r="B383" s="317"/>
      <c r="C383" s="31" t="s">
        <v>92</v>
      </c>
      <c r="D383" s="282" t="s">
        <v>23</v>
      </c>
      <c r="E383" s="106">
        <v>0</v>
      </c>
      <c r="F383" s="108">
        <v>1500</v>
      </c>
      <c r="G383" s="108">
        <v>2000</v>
      </c>
      <c r="H383" s="108">
        <v>2500</v>
      </c>
      <c r="I383" s="108">
        <v>1000001000</v>
      </c>
      <c r="J383" s="281">
        <v>0</v>
      </c>
      <c r="K383" s="281">
        <v>1.5573600000000001</v>
      </c>
      <c r="L383" s="281">
        <v>1.90344</v>
      </c>
      <c r="M383" s="281">
        <v>2.24952</v>
      </c>
      <c r="N383" s="281">
        <v>2.5956000000000001</v>
      </c>
      <c r="O383" s="281">
        <v>118.65600000000001</v>
      </c>
      <c r="P383" s="281">
        <v>1.236</v>
      </c>
      <c r="Q383" s="281">
        <v>1.236</v>
      </c>
      <c r="R383" s="281">
        <v>0.44496000000000002</v>
      </c>
      <c r="S383" s="281">
        <v>0.84048</v>
      </c>
      <c r="T383" s="268">
        <f t="shared" si="183"/>
        <v>0</v>
      </c>
      <c r="U383" s="268">
        <f t="shared" si="183"/>
        <v>0</v>
      </c>
      <c r="V383" s="268">
        <f t="shared" si="183"/>
        <v>0</v>
      </c>
      <c r="W383" s="268">
        <f t="shared" si="183"/>
        <v>0</v>
      </c>
      <c r="X383" s="268">
        <f t="shared" si="183"/>
        <v>0</v>
      </c>
      <c r="Y383" s="268">
        <f t="shared" si="183"/>
        <v>0</v>
      </c>
      <c r="Z383" s="268">
        <f t="shared" si="183"/>
        <v>0</v>
      </c>
      <c r="AA383" s="268">
        <f t="shared" si="183"/>
        <v>0</v>
      </c>
      <c r="AB383" s="268">
        <f t="shared" si="183"/>
        <v>0</v>
      </c>
      <c r="AC383" s="268">
        <f t="shared" si="183"/>
        <v>0</v>
      </c>
      <c r="AD383" s="278">
        <v>6.0000000000000001E-3</v>
      </c>
      <c r="AE383" s="278">
        <f t="shared" si="184"/>
        <v>8.9999999999999993E-3</v>
      </c>
      <c r="AF383" s="278">
        <v>1.7899999999999999E-2</v>
      </c>
    </row>
    <row r="384" spans="1:32" ht="29.4" thickBot="1" x14ac:dyDescent="0.35">
      <c r="A384" s="318" t="s">
        <v>93</v>
      </c>
      <c r="B384" s="319" t="s">
        <v>94</v>
      </c>
      <c r="C384" s="36" t="s">
        <v>95</v>
      </c>
      <c r="D384" s="4" t="s">
        <v>24</v>
      </c>
      <c r="E384" s="106">
        <v>0</v>
      </c>
      <c r="F384" s="108">
        <v>100</v>
      </c>
      <c r="G384" s="108">
        <v>200</v>
      </c>
      <c r="H384" s="108">
        <v>300</v>
      </c>
      <c r="I384" s="108">
        <v>100000300</v>
      </c>
      <c r="J384" s="283">
        <v>0</v>
      </c>
      <c r="K384" s="283">
        <v>1.0382400000000001</v>
      </c>
      <c r="L384" s="283">
        <v>1.5573600000000001</v>
      </c>
      <c r="M384" s="283">
        <v>2.0764800000000001</v>
      </c>
      <c r="N384" s="283">
        <v>2.5956000000000001</v>
      </c>
      <c r="O384" s="283">
        <v>59.328000000000003</v>
      </c>
      <c r="P384" s="283">
        <v>0.61799999999999999</v>
      </c>
      <c r="Q384" s="283">
        <v>0.61799999999999999</v>
      </c>
      <c r="R384" s="283">
        <v>0.44496000000000002</v>
      </c>
      <c r="S384" s="283">
        <v>0.84048</v>
      </c>
      <c r="T384" s="268">
        <f t="shared" si="183"/>
        <v>0</v>
      </c>
      <c r="U384" s="268">
        <f t="shared" si="183"/>
        <v>0</v>
      </c>
      <c r="V384" s="268">
        <f t="shared" si="183"/>
        <v>0</v>
      </c>
      <c r="W384" s="268">
        <f t="shared" si="183"/>
        <v>0</v>
      </c>
      <c r="X384" s="268">
        <f t="shared" si="183"/>
        <v>0</v>
      </c>
      <c r="Y384" s="268">
        <f t="shared" si="183"/>
        <v>0</v>
      </c>
      <c r="Z384" s="268">
        <f t="shared" si="183"/>
        <v>0</v>
      </c>
      <c r="AA384" s="268">
        <f t="shared" si="183"/>
        <v>0</v>
      </c>
      <c r="AB384" s="268">
        <f t="shared" si="183"/>
        <v>0</v>
      </c>
      <c r="AC384" s="268">
        <f t="shared" si="183"/>
        <v>0</v>
      </c>
      <c r="AD384" s="278">
        <v>6.0000000000000001E-3</v>
      </c>
      <c r="AE384" s="278">
        <f t="shared" si="184"/>
        <v>8.9999999999999993E-3</v>
      </c>
      <c r="AF384" s="278">
        <v>1.7899999999999999E-2</v>
      </c>
    </row>
    <row r="385" spans="1:32" ht="15" thickBot="1" x14ac:dyDescent="0.35">
      <c r="A385" s="318"/>
      <c r="B385" s="319"/>
      <c r="C385" s="36" t="s">
        <v>96</v>
      </c>
      <c r="D385" s="4" t="s">
        <v>25</v>
      </c>
      <c r="E385" s="106">
        <v>0</v>
      </c>
      <c r="F385" s="105">
        <v>600</v>
      </c>
      <c r="G385" s="105">
        <v>1000</v>
      </c>
      <c r="H385" s="105">
        <v>1400</v>
      </c>
      <c r="I385" s="105">
        <v>100000800</v>
      </c>
      <c r="J385" s="283">
        <v>0</v>
      </c>
      <c r="K385" s="283">
        <v>0.51912000000000003</v>
      </c>
      <c r="L385" s="283">
        <v>1.0382400000000001</v>
      </c>
      <c r="M385" s="283">
        <v>1.5573600000000001</v>
      </c>
      <c r="N385" s="283">
        <v>2.0764800000000001</v>
      </c>
      <c r="O385" s="283">
        <v>59.328000000000003</v>
      </c>
      <c r="P385" s="283">
        <v>0.61799999999999999</v>
      </c>
      <c r="Q385" s="283">
        <v>0.61799999999999999</v>
      </c>
      <c r="R385" s="283">
        <v>0.44496000000000002</v>
      </c>
      <c r="S385" s="283">
        <v>0.84048</v>
      </c>
      <c r="T385" s="268">
        <f t="shared" si="183"/>
        <v>0</v>
      </c>
      <c r="U385" s="268">
        <f t="shared" si="183"/>
        <v>0</v>
      </c>
      <c r="V385" s="268">
        <f t="shared" si="183"/>
        <v>0</v>
      </c>
      <c r="W385" s="268">
        <f t="shared" si="183"/>
        <v>0</v>
      </c>
      <c r="X385" s="268">
        <f t="shared" si="183"/>
        <v>0</v>
      </c>
      <c r="Y385" s="268">
        <f t="shared" si="183"/>
        <v>0</v>
      </c>
      <c r="Z385" s="268">
        <f t="shared" si="183"/>
        <v>0</v>
      </c>
      <c r="AA385" s="268">
        <f t="shared" si="183"/>
        <v>0</v>
      </c>
      <c r="AB385" s="268">
        <f t="shared" si="183"/>
        <v>0</v>
      </c>
      <c r="AC385" s="268">
        <f t="shared" si="183"/>
        <v>0</v>
      </c>
      <c r="AD385" s="278">
        <v>6.0000000000000001E-3</v>
      </c>
      <c r="AE385" s="278">
        <f t="shared" si="184"/>
        <v>8.9999999999999993E-3</v>
      </c>
      <c r="AF385" s="278">
        <v>1.7899999999999999E-2</v>
      </c>
    </row>
    <row r="386" spans="1:32" ht="29.4" thickBot="1" x14ac:dyDescent="0.35">
      <c r="A386" s="318"/>
      <c r="B386" s="319"/>
      <c r="C386" s="36" t="s">
        <v>97</v>
      </c>
      <c r="D386" s="4" t="s">
        <v>26</v>
      </c>
      <c r="E386" s="106">
        <v>0</v>
      </c>
      <c r="F386" s="105">
        <v>21</v>
      </c>
      <c r="G386" s="105">
        <v>42</v>
      </c>
      <c r="H386" s="105">
        <v>63</v>
      </c>
      <c r="I386" s="105">
        <v>10000077</v>
      </c>
      <c r="J386" s="283">
        <v>0</v>
      </c>
      <c r="K386" s="283">
        <v>0.51912000000000003</v>
      </c>
      <c r="L386" s="283">
        <v>1.0382400000000001</v>
      </c>
      <c r="M386" s="283">
        <v>1.5573600000000001</v>
      </c>
      <c r="N386" s="283">
        <v>2.0764800000000001</v>
      </c>
      <c r="O386" s="283">
        <v>79.103999999999999</v>
      </c>
      <c r="P386" s="283">
        <v>0.61799999999999999</v>
      </c>
      <c r="Q386" s="283">
        <v>0.61799999999999999</v>
      </c>
      <c r="R386" s="283">
        <v>0.44496000000000002</v>
      </c>
      <c r="S386" s="283">
        <v>0.84048</v>
      </c>
      <c r="T386" s="268">
        <f t="shared" si="183"/>
        <v>0</v>
      </c>
      <c r="U386" s="268">
        <f t="shared" si="183"/>
        <v>0</v>
      </c>
      <c r="V386" s="268">
        <f t="shared" si="183"/>
        <v>0</v>
      </c>
      <c r="W386" s="268">
        <f t="shared" si="183"/>
        <v>0</v>
      </c>
      <c r="X386" s="268">
        <f t="shared" si="183"/>
        <v>0</v>
      </c>
      <c r="Y386" s="268">
        <f t="shared" si="183"/>
        <v>0</v>
      </c>
      <c r="Z386" s="268">
        <f t="shared" si="183"/>
        <v>0</v>
      </c>
      <c r="AA386" s="268">
        <f t="shared" si="183"/>
        <v>0</v>
      </c>
      <c r="AB386" s="268">
        <f t="shared" si="183"/>
        <v>0</v>
      </c>
      <c r="AC386" s="268">
        <f t="shared" si="183"/>
        <v>0</v>
      </c>
      <c r="AD386" s="278">
        <v>6.0000000000000001E-3</v>
      </c>
      <c r="AE386" s="278">
        <f t="shared" si="184"/>
        <v>8.9999999999999993E-3</v>
      </c>
      <c r="AF386" s="278">
        <v>1.7899999999999999E-2</v>
      </c>
    </row>
    <row r="387" spans="1:32" ht="15" thickBot="1" x14ac:dyDescent="0.35">
      <c r="A387" s="318"/>
      <c r="B387" s="319"/>
      <c r="C387" s="36" t="s">
        <v>98</v>
      </c>
      <c r="D387" s="4" t="s">
        <v>27</v>
      </c>
      <c r="E387" s="106">
        <v>0</v>
      </c>
      <c r="F387" s="105">
        <v>5000</v>
      </c>
      <c r="G387" s="105">
        <v>6000</v>
      </c>
      <c r="H387" s="105">
        <v>7000</v>
      </c>
      <c r="I387" s="105">
        <v>1000005000</v>
      </c>
      <c r="J387" s="283">
        <v>0</v>
      </c>
      <c r="K387" s="283">
        <v>0.38316</v>
      </c>
      <c r="L387" s="283">
        <v>1.0382400000000001</v>
      </c>
      <c r="M387" s="283">
        <v>1.5573600000000001</v>
      </c>
      <c r="N387" s="283">
        <v>2.0764800000000001</v>
      </c>
      <c r="O387" s="283">
        <v>59.328000000000003</v>
      </c>
      <c r="P387" s="283">
        <v>0.61799999999999999</v>
      </c>
      <c r="Q387" s="283">
        <v>0.61799999999999999</v>
      </c>
      <c r="R387" s="283">
        <v>0.44496000000000002</v>
      </c>
      <c r="S387" s="283">
        <v>0.84048</v>
      </c>
      <c r="T387" s="268">
        <f t="shared" si="183"/>
        <v>0</v>
      </c>
      <c r="U387" s="268">
        <f t="shared" si="183"/>
        <v>0</v>
      </c>
      <c r="V387" s="268">
        <f t="shared" si="183"/>
        <v>0</v>
      </c>
      <c r="W387" s="268">
        <f t="shared" si="183"/>
        <v>0</v>
      </c>
      <c r="X387" s="268">
        <f t="shared" si="183"/>
        <v>0</v>
      </c>
      <c r="Y387" s="268">
        <f t="shared" si="183"/>
        <v>0</v>
      </c>
      <c r="Z387" s="268">
        <f t="shared" si="183"/>
        <v>0</v>
      </c>
      <c r="AA387" s="268">
        <f t="shared" si="183"/>
        <v>0</v>
      </c>
      <c r="AB387" s="268">
        <f t="shared" si="183"/>
        <v>0</v>
      </c>
      <c r="AC387" s="268">
        <f t="shared" si="183"/>
        <v>0</v>
      </c>
      <c r="AD387" s="278">
        <v>6.0000000000000001E-3</v>
      </c>
      <c r="AE387" s="278">
        <f t="shared" si="184"/>
        <v>8.9999999999999993E-3</v>
      </c>
      <c r="AF387" s="278">
        <v>1.7899999999999999E-2</v>
      </c>
    </row>
    <row r="388" spans="1:32" ht="15" thickBot="1" x14ac:dyDescent="0.35">
      <c r="A388" s="318"/>
      <c r="B388" s="319"/>
      <c r="C388" s="36" t="s">
        <v>99</v>
      </c>
      <c r="D388" s="4" t="s">
        <v>28</v>
      </c>
      <c r="E388" s="106">
        <v>0</v>
      </c>
      <c r="F388" s="105">
        <v>6000</v>
      </c>
      <c r="G388" s="105">
        <v>9000</v>
      </c>
      <c r="H388" s="108">
        <v>12000</v>
      </c>
      <c r="I388" s="108">
        <v>1000008000</v>
      </c>
      <c r="J388" s="283">
        <v>0</v>
      </c>
      <c r="K388" s="283">
        <v>0.38316</v>
      </c>
      <c r="L388" s="283">
        <v>1.0382400000000001</v>
      </c>
      <c r="M388" s="283">
        <v>1.5573600000000001</v>
      </c>
      <c r="N388" s="283">
        <v>2.0764800000000001</v>
      </c>
      <c r="O388" s="283">
        <v>59.328000000000003</v>
      </c>
      <c r="P388" s="283">
        <v>0.61799999999999999</v>
      </c>
      <c r="Q388" s="283">
        <v>0.61799999999999999</v>
      </c>
      <c r="R388" s="283">
        <v>0.44496000000000002</v>
      </c>
      <c r="S388" s="283">
        <v>0.84048</v>
      </c>
      <c r="T388" s="268">
        <f t="shared" si="183"/>
        <v>0</v>
      </c>
      <c r="U388" s="268">
        <f t="shared" si="183"/>
        <v>0</v>
      </c>
      <c r="V388" s="268">
        <f t="shared" si="183"/>
        <v>0</v>
      </c>
      <c r="W388" s="268">
        <f t="shared" si="183"/>
        <v>0</v>
      </c>
      <c r="X388" s="268">
        <f t="shared" si="183"/>
        <v>0</v>
      </c>
      <c r="Y388" s="268">
        <f t="shared" ref="Y388:AC406" si="185">+O388*$V$272</f>
        <v>0</v>
      </c>
      <c r="Z388" s="268">
        <f t="shared" si="185"/>
        <v>0</v>
      </c>
      <c r="AA388" s="268">
        <f t="shared" si="185"/>
        <v>0</v>
      </c>
      <c r="AB388" s="268">
        <f t="shared" si="185"/>
        <v>0</v>
      </c>
      <c r="AC388" s="268">
        <f t="shared" si="185"/>
        <v>0</v>
      </c>
      <c r="AD388" s="278">
        <v>6.0000000000000001E-3</v>
      </c>
      <c r="AE388" s="278">
        <f t="shared" si="184"/>
        <v>8.9999999999999993E-3</v>
      </c>
      <c r="AF388" s="278">
        <v>1.7899999999999999E-2</v>
      </c>
    </row>
    <row r="389" spans="1:32" ht="15" thickBot="1" x14ac:dyDescent="0.35">
      <c r="A389" s="318"/>
      <c r="B389" s="319"/>
      <c r="C389" s="36" t="s">
        <v>100</v>
      </c>
      <c r="D389" s="4" t="s">
        <v>29</v>
      </c>
      <c r="E389" s="106">
        <v>0</v>
      </c>
      <c r="F389" s="105">
        <v>5000</v>
      </c>
      <c r="G389" s="105">
        <v>6000</v>
      </c>
      <c r="H389" s="108">
        <v>7000</v>
      </c>
      <c r="I389" s="108">
        <v>1000005000</v>
      </c>
      <c r="J389" s="283">
        <v>0</v>
      </c>
      <c r="K389" s="283">
        <v>0.38316</v>
      </c>
      <c r="L389" s="283">
        <v>1.0382400000000001</v>
      </c>
      <c r="M389" s="283">
        <v>1.5573600000000001</v>
      </c>
      <c r="N389" s="283">
        <v>2.0764800000000001</v>
      </c>
      <c r="O389" s="283">
        <v>59.328000000000003</v>
      </c>
      <c r="P389" s="283">
        <v>0.61799999999999999</v>
      </c>
      <c r="Q389" s="283">
        <v>0.61799999999999999</v>
      </c>
      <c r="R389" s="283">
        <v>0.44496000000000002</v>
      </c>
      <c r="S389" s="283">
        <v>0.84048</v>
      </c>
      <c r="T389" s="268">
        <f t="shared" ref="T389:X406" si="186">+J389*$V$272</f>
        <v>0</v>
      </c>
      <c r="U389" s="268">
        <f t="shared" si="186"/>
        <v>0</v>
      </c>
      <c r="V389" s="268">
        <f t="shared" si="186"/>
        <v>0</v>
      </c>
      <c r="W389" s="268">
        <f t="shared" si="186"/>
        <v>0</v>
      </c>
      <c r="X389" s="268">
        <f t="shared" si="186"/>
        <v>0</v>
      </c>
      <c r="Y389" s="268">
        <f t="shared" si="185"/>
        <v>0</v>
      </c>
      <c r="Z389" s="268">
        <f t="shared" si="185"/>
        <v>0</v>
      </c>
      <c r="AA389" s="268">
        <f t="shared" si="185"/>
        <v>0</v>
      </c>
      <c r="AB389" s="268">
        <f t="shared" si="185"/>
        <v>0</v>
      </c>
      <c r="AC389" s="268">
        <f t="shared" si="185"/>
        <v>0</v>
      </c>
      <c r="AD389" s="278">
        <v>6.0000000000000001E-3</v>
      </c>
      <c r="AE389" s="278">
        <f t="shared" si="184"/>
        <v>8.9999999999999993E-3</v>
      </c>
      <c r="AF389" s="278">
        <v>1.7899999999999999E-2</v>
      </c>
    </row>
    <row r="390" spans="1:32" ht="15" thickBot="1" x14ac:dyDescent="0.35">
      <c r="A390" s="320" t="s">
        <v>101</v>
      </c>
      <c r="B390" s="321" t="s">
        <v>102</v>
      </c>
      <c r="C390" s="42" t="s">
        <v>103</v>
      </c>
      <c r="D390" s="5" t="s">
        <v>30</v>
      </c>
      <c r="E390" s="106">
        <v>0</v>
      </c>
      <c r="F390" s="108">
        <v>60000</v>
      </c>
      <c r="G390" s="108">
        <v>120000</v>
      </c>
      <c r="H390" s="108">
        <v>180000</v>
      </c>
      <c r="I390" s="108">
        <v>100000300000</v>
      </c>
      <c r="J390" s="284">
        <v>0</v>
      </c>
      <c r="K390" s="284">
        <v>1.0382400000000001</v>
      </c>
      <c r="L390" s="284">
        <v>1.5573600000000001</v>
      </c>
      <c r="M390" s="284">
        <v>2.0764800000000001</v>
      </c>
      <c r="N390" s="284">
        <v>2.5956000000000001</v>
      </c>
      <c r="O390" s="284">
        <v>118.65600000000001</v>
      </c>
      <c r="P390" s="284">
        <v>1.236</v>
      </c>
      <c r="Q390" s="284">
        <v>1.236</v>
      </c>
      <c r="R390" s="284">
        <v>0.22248000000000001</v>
      </c>
      <c r="S390" s="284">
        <v>0.37080000000000002</v>
      </c>
      <c r="T390" s="268">
        <f t="shared" si="186"/>
        <v>0</v>
      </c>
      <c r="U390" s="268">
        <f t="shared" si="186"/>
        <v>0</v>
      </c>
      <c r="V390" s="268">
        <f t="shared" si="186"/>
        <v>0</v>
      </c>
      <c r="W390" s="268">
        <f t="shared" si="186"/>
        <v>0</v>
      </c>
      <c r="X390" s="268">
        <f t="shared" si="186"/>
        <v>0</v>
      </c>
      <c r="Y390" s="268">
        <f t="shared" si="185"/>
        <v>0</v>
      </c>
      <c r="Z390" s="268">
        <f t="shared" si="185"/>
        <v>0</v>
      </c>
      <c r="AA390" s="268">
        <f t="shared" si="185"/>
        <v>0</v>
      </c>
      <c r="AB390" s="268">
        <f t="shared" si="185"/>
        <v>0</v>
      </c>
      <c r="AC390" s="268">
        <f t="shared" si="185"/>
        <v>0</v>
      </c>
      <c r="AD390" s="278">
        <v>6.0000000000000001E-3</v>
      </c>
      <c r="AE390" s="278">
        <f t="shared" si="184"/>
        <v>8.9999999999999993E-3</v>
      </c>
      <c r="AF390" s="278">
        <v>1.7899999999999999E-2</v>
      </c>
    </row>
    <row r="391" spans="1:32" ht="15" thickBot="1" x14ac:dyDescent="0.35">
      <c r="A391" s="320"/>
      <c r="B391" s="321"/>
      <c r="C391" s="42" t="s">
        <v>104</v>
      </c>
      <c r="D391" s="5" t="s">
        <v>31</v>
      </c>
      <c r="E391" s="106">
        <v>0</v>
      </c>
      <c r="F391" s="109">
        <v>20000</v>
      </c>
      <c r="G391" s="109">
        <v>30000</v>
      </c>
      <c r="H391" s="109">
        <v>40000</v>
      </c>
      <c r="I391" s="109" t="s">
        <v>131</v>
      </c>
      <c r="J391" s="284">
        <v>0</v>
      </c>
      <c r="K391" s="284">
        <v>0.14832000000000001</v>
      </c>
      <c r="L391" s="284">
        <v>0.51912000000000003</v>
      </c>
      <c r="M391" s="284">
        <v>1.0382400000000001</v>
      </c>
      <c r="N391" s="284">
        <v>2.0764800000000001</v>
      </c>
      <c r="O391" s="284">
        <v>59.328000000000003</v>
      </c>
      <c r="P391" s="284">
        <v>0.61799999999999999</v>
      </c>
      <c r="Q391" s="284">
        <v>0.61799999999999999</v>
      </c>
      <c r="R391" s="284">
        <v>0.22248000000000001</v>
      </c>
      <c r="S391" s="284">
        <v>0.37080000000000002</v>
      </c>
      <c r="T391" s="268">
        <f t="shared" si="186"/>
        <v>0</v>
      </c>
      <c r="U391" s="268">
        <f t="shared" si="186"/>
        <v>0</v>
      </c>
      <c r="V391" s="268">
        <f t="shared" si="186"/>
        <v>0</v>
      </c>
      <c r="W391" s="268">
        <f t="shared" si="186"/>
        <v>0</v>
      </c>
      <c r="X391" s="268">
        <f t="shared" si="186"/>
        <v>0</v>
      </c>
      <c r="Y391" s="268">
        <f t="shared" si="185"/>
        <v>0</v>
      </c>
      <c r="Z391" s="268">
        <f t="shared" si="185"/>
        <v>0</v>
      </c>
      <c r="AA391" s="268">
        <f t="shared" si="185"/>
        <v>0</v>
      </c>
      <c r="AB391" s="268">
        <f t="shared" si="185"/>
        <v>0</v>
      </c>
      <c r="AC391" s="268">
        <f t="shared" si="185"/>
        <v>0</v>
      </c>
      <c r="AD391" s="278">
        <v>6.0000000000000001E-3</v>
      </c>
      <c r="AE391" s="278">
        <f t="shared" si="184"/>
        <v>8.9999999999999993E-3</v>
      </c>
      <c r="AF391" s="278">
        <v>1.7899999999999999E-2</v>
      </c>
    </row>
    <row r="392" spans="1:32" ht="29.4" thickBot="1" x14ac:dyDescent="0.35">
      <c r="A392" s="320"/>
      <c r="B392" s="321"/>
      <c r="C392" s="47" t="s">
        <v>105</v>
      </c>
      <c r="D392" s="6" t="s">
        <v>32</v>
      </c>
      <c r="E392" s="106">
        <v>0</v>
      </c>
      <c r="F392" s="108">
        <v>200</v>
      </c>
      <c r="G392" s="108">
        <v>400</v>
      </c>
      <c r="H392" s="108">
        <v>600</v>
      </c>
      <c r="I392" s="108">
        <v>100000800</v>
      </c>
      <c r="J392" s="284">
        <v>0</v>
      </c>
      <c r="K392" s="284">
        <v>1.0382400000000001</v>
      </c>
      <c r="L392" s="284">
        <v>1.5573600000000001</v>
      </c>
      <c r="M392" s="284">
        <v>2.0764800000000001</v>
      </c>
      <c r="N392" s="284">
        <v>2.5956000000000001</v>
      </c>
      <c r="O392" s="284">
        <v>59.328000000000003</v>
      </c>
      <c r="P392" s="284">
        <v>0.61799999999999999</v>
      </c>
      <c r="Q392" s="284">
        <v>0.61799999999999999</v>
      </c>
      <c r="R392" s="284">
        <v>0.46967999999999999</v>
      </c>
      <c r="S392" s="284">
        <v>0.84048</v>
      </c>
      <c r="T392" s="268">
        <f t="shared" si="186"/>
        <v>0</v>
      </c>
      <c r="U392" s="268">
        <f t="shared" si="186"/>
        <v>0</v>
      </c>
      <c r="V392" s="268">
        <f t="shared" si="186"/>
        <v>0</v>
      </c>
      <c r="W392" s="268">
        <f t="shared" si="186"/>
        <v>0</v>
      </c>
      <c r="X392" s="268">
        <f t="shared" si="186"/>
        <v>0</v>
      </c>
      <c r="Y392" s="268">
        <f t="shared" si="185"/>
        <v>0</v>
      </c>
      <c r="Z392" s="268">
        <f t="shared" si="185"/>
        <v>0</v>
      </c>
      <c r="AA392" s="268">
        <f t="shared" si="185"/>
        <v>0</v>
      </c>
      <c r="AB392" s="268">
        <f t="shared" si="185"/>
        <v>0</v>
      </c>
      <c r="AC392" s="268">
        <f t="shared" si="185"/>
        <v>0</v>
      </c>
      <c r="AD392" s="278">
        <v>6.0000000000000001E-3</v>
      </c>
      <c r="AE392" s="278">
        <f t="shared" si="184"/>
        <v>8.9999999999999993E-3</v>
      </c>
      <c r="AF392" s="278">
        <v>1.7899999999999999E-2</v>
      </c>
    </row>
    <row r="393" spans="1:32" ht="15" thickBot="1" x14ac:dyDescent="0.35">
      <c r="A393" s="320"/>
      <c r="B393" s="321"/>
      <c r="C393" s="47" t="s">
        <v>106</v>
      </c>
      <c r="D393" s="6" t="s">
        <v>33</v>
      </c>
      <c r="E393" s="106">
        <v>0</v>
      </c>
      <c r="F393" s="109">
        <v>15000</v>
      </c>
      <c r="G393" s="109">
        <v>30000</v>
      </c>
      <c r="H393" s="109">
        <v>45000</v>
      </c>
      <c r="I393" s="109">
        <v>10000050000</v>
      </c>
      <c r="J393" s="284">
        <v>0</v>
      </c>
      <c r="K393" s="284">
        <v>2.1506400000000001</v>
      </c>
      <c r="L393" s="284">
        <v>2.2989600000000001</v>
      </c>
      <c r="M393" s="284">
        <v>2.4472800000000001</v>
      </c>
      <c r="N393" s="284">
        <v>2.5956000000000001</v>
      </c>
      <c r="O393" s="284">
        <v>59.328000000000003</v>
      </c>
      <c r="P393" s="284">
        <v>0.61799999999999999</v>
      </c>
      <c r="Q393" s="284">
        <v>0.61799999999999999</v>
      </c>
      <c r="R393" s="284">
        <v>0.46967999999999999</v>
      </c>
      <c r="S393" s="284">
        <v>0.84048</v>
      </c>
      <c r="T393" s="268">
        <f t="shared" si="186"/>
        <v>0</v>
      </c>
      <c r="U393" s="268">
        <f t="shared" si="186"/>
        <v>0</v>
      </c>
      <c r="V393" s="268">
        <f t="shared" si="186"/>
        <v>0</v>
      </c>
      <c r="W393" s="268">
        <f t="shared" si="186"/>
        <v>0</v>
      </c>
      <c r="X393" s="268">
        <f t="shared" si="186"/>
        <v>0</v>
      </c>
      <c r="Y393" s="268">
        <f t="shared" si="185"/>
        <v>0</v>
      </c>
      <c r="Z393" s="268">
        <f t="shared" si="185"/>
        <v>0</v>
      </c>
      <c r="AA393" s="268">
        <f t="shared" si="185"/>
        <v>0</v>
      </c>
      <c r="AB393" s="268">
        <f t="shared" si="185"/>
        <v>0</v>
      </c>
      <c r="AC393" s="268">
        <f t="shared" si="185"/>
        <v>0</v>
      </c>
      <c r="AD393" s="278">
        <v>6.0000000000000001E-3</v>
      </c>
      <c r="AE393" s="278">
        <f t="shared" si="184"/>
        <v>8.9999999999999993E-3</v>
      </c>
      <c r="AF393" s="278">
        <v>1.7899999999999999E-2</v>
      </c>
    </row>
    <row r="394" spans="1:32" ht="29.4" thickBot="1" x14ac:dyDescent="0.35">
      <c r="A394" s="320"/>
      <c r="B394" s="321"/>
      <c r="C394" s="47" t="s">
        <v>107</v>
      </c>
      <c r="D394" s="6" t="s">
        <v>34</v>
      </c>
      <c r="E394" s="110">
        <v>0</v>
      </c>
      <c r="F394" s="109">
        <v>3000</v>
      </c>
      <c r="G394" s="109">
        <v>6000</v>
      </c>
      <c r="H394" s="109">
        <v>9000</v>
      </c>
      <c r="I394" s="109">
        <v>10000050000</v>
      </c>
      <c r="J394" s="284">
        <v>0</v>
      </c>
      <c r="K394" s="284">
        <v>0.14832000000000001</v>
      </c>
      <c r="L394" s="284">
        <v>0.51912000000000003</v>
      </c>
      <c r="M394" s="284">
        <v>1.0382400000000001</v>
      </c>
      <c r="N394" s="284">
        <v>2.0764800000000001</v>
      </c>
      <c r="O394" s="284">
        <v>59.328000000000003</v>
      </c>
      <c r="P394" s="284">
        <v>0.61799999999999999</v>
      </c>
      <c r="Q394" s="284">
        <v>0.61799999999999999</v>
      </c>
      <c r="R394" s="284">
        <v>1.6070000000000001E-2</v>
      </c>
      <c r="S394" s="284">
        <v>1.6070000000000001E-2</v>
      </c>
      <c r="T394" s="268">
        <f t="shared" si="186"/>
        <v>0</v>
      </c>
      <c r="U394" s="268">
        <f t="shared" si="186"/>
        <v>0</v>
      </c>
      <c r="V394" s="268">
        <f t="shared" si="186"/>
        <v>0</v>
      </c>
      <c r="W394" s="268">
        <f t="shared" si="186"/>
        <v>0</v>
      </c>
      <c r="X394" s="268">
        <f t="shared" si="186"/>
        <v>0</v>
      </c>
      <c r="Y394" s="268">
        <f t="shared" si="185"/>
        <v>0</v>
      </c>
      <c r="Z394" s="268">
        <f t="shared" si="185"/>
        <v>0</v>
      </c>
      <c r="AA394" s="268">
        <f t="shared" si="185"/>
        <v>0</v>
      </c>
      <c r="AB394" s="268">
        <f t="shared" si="185"/>
        <v>0</v>
      </c>
      <c r="AC394" s="268">
        <f t="shared" si="185"/>
        <v>0</v>
      </c>
      <c r="AD394" s="278">
        <v>6.0000000000000001E-3</v>
      </c>
      <c r="AE394" s="278">
        <f t="shared" si="184"/>
        <v>8.9999999999999993E-3</v>
      </c>
      <c r="AF394" s="278">
        <v>1.7899999999999999E-2</v>
      </c>
    </row>
    <row r="395" spans="1:32" ht="15" thickBot="1" x14ac:dyDescent="0.35">
      <c r="A395" s="320"/>
      <c r="B395" s="321"/>
      <c r="C395" s="47" t="s">
        <v>108</v>
      </c>
      <c r="D395" s="6" t="s">
        <v>35</v>
      </c>
      <c r="E395" s="106">
        <v>0</v>
      </c>
      <c r="F395" s="109">
        <v>200</v>
      </c>
      <c r="G395" s="109">
        <v>400</v>
      </c>
      <c r="H395" s="109">
        <v>600</v>
      </c>
      <c r="I395" s="109">
        <v>100000400</v>
      </c>
      <c r="J395" s="284">
        <v>0</v>
      </c>
      <c r="K395" s="284">
        <v>1.0382400000000001</v>
      </c>
      <c r="L395" s="284">
        <v>1.5573600000000001</v>
      </c>
      <c r="M395" s="284">
        <v>2.0764800000000001</v>
      </c>
      <c r="N395" s="284">
        <v>2.5956000000000001</v>
      </c>
      <c r="O395" s="284">
        <v>59.328000000000003</v>
      </c>
      <c r="P395" s="284">
        <v>0.61799999999999999</v>
      </c>
      <c r="Q395" s="284">
        <v>0.61799999999999999</v>
      </c>
      <c r="R395" s="284">
        <v>0.22248000000000001</v>
      </c>
      <c r="S395" s="284">
        <v>0.37080000000000002</v>
      </c>
      <c r="T395" s="268">
        <f t="shared" si="186"/>
        <v>0</v>
      </c>
      <c r="U395" s="268">
        <f t="shared" si="186"/>
        <v>0</v>
      </c>
      <c r="V395" s="268">
        <f t="shared" si="186"/>
        <v>0</v>
      </c>
      <c r="W395" s="268">
        <f t="shared" si="186"/>
        <v>0</v>
      </c>
      <c r="X395" s="268">
        <f t="shared" si="186"/>
        <v>0</v>
      </c>
      <c r="Y395" s="268">
        <f t="shared" si="185"/>
        <v>0</v>
      </c>
      <c r="Z395" s="268">
        <f t="shared" si="185"/>
        <v>0</v>
      </c>
      <c r="AA395" s="268">
        <f t="shared" si="185"/>
        <v>0</v>
      </c>
      <c r="AB395" s="268">
        <f t="shared" si="185"/>
        <v>0</v>
      </c>
      <c r="AC395" s="268">
        <f t="shared" si="185"/>
        <v>0</v>
      </c>
      <c r="AD395" s="278">
        <v>6.0000000000000001E-3</v>
      </c>
      <c r="AE395" s="278">
        <f t="shared" si="184"/>
        <v>8.9999999999999993E-3</v>
      </c>
      <c r="AF395" s="278">
        <v>1.7899999999999999E-2</v>
      </c>
    </row>
    <row r="396" spans="1:32" ht="15" thickBot="1" x14ac:dyDescent="0.35">
      <c r="A396" s="320"/>
      <c r="B396" s="321"/>
      <c r="C396" s="47" t="s">
        <v>109</v>
      </c>
      <c r="D396" s="6" t="s">
        <v>36</v>
      </c>
      <c r="E396" s="105">
        <v>0</v>
      </c>
      <c r="F396" s="108">
        <v>100000000</v>
      </c>
      <c r="G396" s="108">
        <v>0</v>
      </c>
      <c r="H396" s="108">
        <v>0</v>
      </c>
      <c r="I396" s="108">
        <v>0</v>
      </c>
      <c r="J396" s="284">
        <v>0</v>
      </c>
      <c r="K396" s="284">
        <v>2.0764800000000001</v>
      </c>
      <c r="L396" s="284">
        <f t="shared" ref="L396:N396" si="187">L306*1.181</f>
        <v>0</v>
      </c>
      <c r="M396" s="284">
        <f t="shared" si="187"/>
        <v>0</v>
      </c>
      <c r="N396" s="284">
        <f t="shared" si="187"/>
        <v>0</v>
      </c>
      <c r="O396" s="284">
        <v>59.328000000000003</v>
      </c>
      <c r="P396" s="284"/>
      <c r="Q396" s="284"/>
      <c r="R396" s="284">
        <f t="shared" ref="R396:S396" si="188">R306*1.181</f>
        <v>0</v>
      </c>
      <c r="S396" s="284">
        <f t="shared" si="188"/>
        <v>0</v>
      </c>
      <c r="T396" s="268">
        <f t="shared" si="186"/>
        <v>0</v>
      </c>
      <c r="U396" s="268">
        <f t="shared" si="186"/>
        <v>0</v>
      </c>
      <c r="V396" s="268">
        <f t="shared" si="186"/>
        <v>0</v>
      </c>
      <c r="W396" s="268">
        <f t="shared" si="186"/>
        <v>0</v>
      </c>
      <c r="X396" s="268">
        <f t="shared" si="186"/>
        <v>0</v>
      </c>
      <c r="Y396" s="268">
        <f t="shared" si="185"/>
        <v>0</v>
      </c>
      <c r="Z396" s="268">
        <f t="shared" si="185"/>
        <v>0</v>
      </c>
      <c r="AA396" s="268">
        <f t="shared" si="185"/>
        <v>0</v>
      </c>
      <c r="AB396" s="268">
        <f t="shared" si="185"/>
        <v>0</v>
      </c>
      <c r="AC396" s="268">
        <f t="shared" si="185"/>
        <v>0</v>
      </c>
      <c r="AD396" s="278">
        <v>6.0000000000000001E-3</v>
      </c>
      <c r="AE396" s="278">
        <f t="shared" si="184"/>
        <v>8.9999999999999993E-3</v>
      </c>
      <c r="AF396" s="278">
        <v>1.7899999999999999E-2</v>
      </c>
    </row>
    <row r="397" spans="1:32" ht="15" thickBot="1" x14ac:dyDescent="0.35">
      <c r="A397" s="308" t="s">
        <v>110</v>
      </c>
      <c r="B397" s="309" t="s">
        <v>111</v>
      </c>
      <c r="C397" s="49" t="s">
        <v>112</v>
      </c>
      <c r="D397" s="7" t="s">
        <v>37</v>
      </c>
      <c r="E397" s="106">
        <v>0</v>
      </c>
      <c r="F397" s="108">
        <v>500</v>
      </c>
      <c r="G397" s="108">
        <v>1000</v>
      </c>
      <c r="H397" s="108">
        <v>1500</v>
      </c>
      <c r="I397" s="108">
        <v>10000050000</v>
      </c>
      <c r="J397" s="285">
        <v>0</v>
      </c>
      <c r="K397" s="285">
        <v>0.14832000000000001</v>
      </c>
      <c r="L397" s="285">
        <v>0.51912000000000003</v>
      </c>
      <c r="M397" s="285">
        <v>1.0382400000000001</v>
      </c>
      <c r="N397" s="285">
        <v>2.0764800000000001</v>
      </c>
      <c r="O397" s="285">
        <v>59.328000000000003</v>
      </c>
      <c r="P397" s="285">
        <v>0.61799999999999999</v>
      </c>
      <c r="Q397" s="285">
        <v>0.61799999999999999</v>
      </c>
      <c r="R397" s="285">
        <v>0.22248000000000001</v>
      </c>
      <c r="S397" s="285">
        <v>0.43259999999999998</v>
      </c>
      <c r="T397" s="268">
        <f t="shared" si="186"/>
        <v>0</v>
      </c>
      <c r="U397" s="268">
        <f t="shared" si="186"/>
        <v>0</v>
      </c>
      <c r="V397" s="268">
        <f t="shared" si="186"/>
        <v>0</v>
      </c>
      <c r="W397" s="268">
        <f t="shared" si="186"/>
        <v>0</v>
      </c>
      <c r="X397" s="268">
        <f t="shared" si="186"/>
        <v>0</v>
      </c>
      <c r="Y397" s="268">
        <f t="shared" si="185"/>
        <v>0</v>
      </c>
      <c r="Z397" s="268">
        <f t="shared" si="185"/>
        <v>0</v>
      </c>
      <c r="AA397" s="268">
        <f t="shared" si="185"/>
        <v>0</v>
      </c>
      <c r="AB397" s="268">
        <f t="shared" si="185"/>
        <v>0</v>
      </c>
      <c r="AC397" s="268">
        <f t="shared" si="185"/>
        <v>0</v>
      </c>
      <c r="AD397" s="278">
        <v>6.0000000000000001E-3</v>
      </c>
      <c r="AE397" s="278">
        <f t="shared" si="184"/>
        <v>8.9999999999999993E-3</v>
      </c>
      <c r="AF397" s="278">
        <v>1.7899999999999999E-2</v>
      </c>
    </row>
    <row r="398" spans="1:32" ht="29.4" thickBot="1" x14ac:dyDescent="0.35">
      <c r="A398" s="308"/>
      <c r="B398" s="309"/>
      <c r="C398" s="49" t="s">
        <v>113</v>
      </c>
      <c r="D398" s="7" t="s">
        <v>38</v>
      </c>
      <c r="E398" s="106">
        <v>0</v>
      </c>
      <c r="F398" s="108">
        <v>200</v>
      </c>
      <c r="G398" s="108">
        <v>400</v>
      </c>
      <c r="H398" s="108">
        <v>600</v>
      </c>
      <c r="I398" s="108">
        <v>1000005000</v>
      </c>
      <c r="J398" s="285">
        <v>0</v>
      </c>
      <c r="K398" s="285">
        <v>0.14832000000000001</v>
      </c>
      <c r="L398" s="285">
        <v>0.51912000000000003</v>
      </c>
      <c r="M398" s="285">
        <v>1.0382400000000001</v>
      </c>
      <c r="N398" s="285">
        <v>2.0764800000000001</v>
      </c>
      <c r="O398" s="285">
        <v>59.328000000000003</v>
      </c>
      <c r="P398" s="285">
        <v>0.61799999999999999</v>
      </c>
      <c r="Q398" s="285">
        <v>0.61799999999999999</v>
      </c>
      <c r="R398" s="285">
        <v>0.22248000000000001</v>
      </c>
      <c r="S398" s="285">
        <v>0.43259999999999998</v>
      </c>
      <c r="T398" s="268">
        <f t="shared" si="186"/>
        <v>0</v>
      </c>
      <c r="U398" s="268">
        <f t="shared" si="186"/>
        <v>0</v>
      </c>
      <c r="V398" s="268">
        <f t="shared" si="186"/>
        <v>0</v>
      </c>
      <c r="W398" s="268">
        <f t="shared" si="186"/>
        <v>0</v>
      </c>
      <c r="X398" s="268">
        <f t="shared" si="186"/>
        <v>0</v>
      </c>
      <c r="Y398" s="268">
        <f t="shared" si="185"/>
        <v>0</v>
      </c>
      <c r="Z398" s="268">
        <f t="shared" si="185"/>
        <v>0</v>
      </c>
      <c r="AA398" s="268">
        <f t="shared" si="185"/>
        <v>0</v>
      </c>
      <c r="AB398" s="268">
        <f t="shared" si="185"/>
        <v>0</v>
      </c>
      <c r="AC398" s="268">
        <f t="shared" si="185"/>
        <v>0</v>
      </c>
      <c r="AD398" s="278">
        <v>6.0000000000000001E-3</v>
      </c>
      <c r="AE398" s="278">
        <f t="shared" si="184"/>
        <v>8.9999999999999993E-3</v>
      </c>
      <c r="AF398" s="278">
        <v>1.7899999999999999E-2</v>
      </c>
    </row>
    <row r="399" spans="1:32" ht="15" thickBot="1" x14ac:dyDescent="0.35">
      <c r="A399" s="308"/>
      <c r="B399" s="309"/>
      <c r="C399" s="49" t="s">
        <v>114</v>
      </c>
      <c r="D399" s="7" t="s">
        <v>39</v>
      </c>
      <c r="E399" s="106">
        <v>0</v>
      </c>
      <c r="F399" s="108">
        <v>25000</v>
      </c>
      <c r="G399" s="108">
        <v>50000</v>
      </c>
      <c r="H399" s="108">
        <v>75000</v>
      </c>
      <c r="I399" s="108">
        <v>100000120000</v>
      </c>
      <c r="J399" s="285">
        <v>0</v>
      </c>
      <c r="K399" s="285">
        <v>1.4829999999999999E-2</v>
      </c>
      <c r="L399" s="285">
        <v>0.14276</v>
      </c>
      <c r="M399" s="285">
        <v>0.51393</v>
      </c>
      <c r="N399" s="285">
        <v>1.2134400000000001</v>
      </c>
      <c r="O399" s="285">
        <v>59.328000000000003</v>
      </c>
      <c r="P399" s="285">
        <v>0.61799999999999999</v>
      </c>
      <c r="Q399" s="285">
        <v>0.61799999999999999</v>
      </c>
      <c r="R399" s="285">
        <v>1.6070000000000001E-2</v>
      </c>
      <c r="S399" s="285">
        <v>1.6070000000000001E-2</v>
      </c>
      <c r="T399" s="268">
        <f t="shared" si="186"/>
        <v>0</v>
      </c>
      <c r="U399" s="268">
        <f t="shared" si="186"/>
        <v>0</v>
      </c>
      <c r="V399" s="268">
        <f t="shared" si="186"/>
        <v>0</v>
      </c>
      <c r="W399" s="268">
        <f t="shared" si="186"/>
        <v>0</v>
      </c>
      <c r="X399" s="268">
        <f t="shared" si="186"/>
        <v>0</v>
      </c>
      <c r="Y399" s="268">
        <f t="shared" si="185"/>
        <v>0</v>
      </c>
      <c r="Z399" s="268">
        <f t="shared" si="185"/>
        <v>0</v>
      </c>
      <c r="AA399" s="268">
        <f t="shared" si="185"/>
        <v>0</v>
      </c>
      <c r="AB399" s="268">
        <f t="shared" si="185"/>
        <v>0</v>
      </c>
      <c r="AC399" s="268">
        <f t="shared" si="185"/>
        <v>0</v>
      </c>
      <c r="AD399" s="278">
        <v>6.0000000000000001E-3</v>
      </c>
      <c r="AE399" s="278">
        <f t="shared" si="184"/>
        <v>8.9999999999999993E-3</v>
      </c>
      <c r="AF399" s="278">
        <v>1.7899999999999999E-2</v>
      </c>
    </row>
    <row r="400" spans="1:32" ht="29.4" thickBot="1" x14ac:dyDescent="0.35">
      <c r="A400" s="308"/>
      <c r="B400" s="309"/>
      <c r="C400" s="49" t="s">
        <v>115</v>
      </c>
      <c r="D400" s="7" t="s">
        <v>40</v>
      </c>
      <c r="E400" s="106">
        <v>0</v>
      </c>
      <c r="F400" s="108">
        <v>8000</v>
      </c>
      <c r="G400" s="108">
        <v>24000</v>
      </c>
      <c r="H400" s="108">
        <v>40000</v>
      </c>
      <c r="I400" s="108">
        <v>10000025000</v>
      </c>
      <c r="J400" s="285">
        <v>0</v>
      </c>
      <c r="K400" s="285">
        <v>1.4829999999999999E-2</v>
      </c>
      <c r="L400" s="285">
        <v>0.14276</v>
      </c>
      <c r="M400" s="285">
        <v>0.51393</v>
      </c>
      <c r="N400" s="285">
        <v>1.2134400000000001</v>
      </c>
      <c r="O400" s="285">
        <v>59.328000000000003</v>
      </c>
      <c r="P400" s="285">
        <v>0.61799999999999999</v>
      </c>
      <c r="Q400" s="285">
        <v>0.61799999999999999</v>
      </c>
      <c r="R400" s="285">
        <v>1.6070000000000001E-2</v>
      </c>
      <c r="S400" s="285">
        <v>1.6070000000000001E-2</v>
      </c>
      <c r="T400" s="268">
        <f t="shared" si="186"/>
        <v>0</v>
      </c>
      <c r="U400" s="268">
        <f t="shared" si="186"/>
        <v>0</v>
      </c>
      <c r="V400" s="268">
        <f t="shared" si="186"/>
        <v>0</v>
      </c>
      <c r="W400" s="268">
        <f t="shared" si="186"/>
        <v>0</v>
      </c>
      <c r="X400" s="268">
        <f t="shared" si="186"/>
        <v>0</v>
      </c>
      <c r="Y400" s="268">
        <f t="shared" si="185"/>
        <v>0</v>
      </c>
      <c r="Z400" s="268">
        <f t="shared" si="185"/>
        <v>0</v>
      </c>
      <c r="AA400" s="268">
        <f t="shared" si="185"/>
        <v>0</v>
      </c>
      <c r="AB400" s="268">
        <f t="shared" si="185"/>
        <v>0</v>
      </c>
      <c r="AC400" s="268">
        <f t="shared" si="185"/>
        <v>0</v>
      </c>
      <c r="AD400" s="278">
        <v>6.0000000000000001E-3</v>
      </c>
      <c r="AE400" s="278">
        <f t="shared" si="184"/>
        <v>8.9999999999999993E-3</v>
      </c>
      <c r="AF400" s="278">
        <v>1.7899999999999999E-2</v>
      </c>
    </row>
    <row r="401" spans="1:32" ht="15" thickBot="1" x14ac:dyDescent="0.35">
      <c r="A401" s="308"/>
      <c r="B401" s="309"/>
      <c r="C401" s="54" t="s">
        <v>116</v>
      </c>
      <c r="D401" s="8" t="s">
        <v>41</v>
      </c>
      <c r="E401" s="106">
        <v>0</v>
      </c>
      <c r="F401" s="108">
        <v>5000</v>
      </c>
      <c r="G401" s="108">
        <v>10000</v>
      </c>
      <c r="H401" s="108">
        <v>15000</v>
      </c>
      <c r="I401" s="108">
        <v>10000010000</v>
      </c>
      <c r="J401" s="285">
        <v>0</v>
      </c>
      <c r="K401" s="285">
        <v>0.14832000000000001</v>
      </c>
      <c r="L401" s="285">
        <v>0.51912000000000003</v>
      </c>
      <c r="M401" s="285">
        <v>1.0382400000000001</v>
      </c>
      <c r="N401" s="285">
        <v>2.0764800000000001</v>
      </c>
      <c r="O401" s="285">
        <v>59.328000000000003</v>
      </c>
      <c r="P401" s="285">
        <v>0.61799999999999999</v>
      </c>
      <c r="Q401" s="285">
        <v>0.61799999999999999</v>
      </c>
      <c r="R401" s="285">
        <v>1.6070000000000001E-2</v>
      </c>
      <c r="S401" s="285">
        <v>1.6070000000000001E-2</v>
      </c>
      <c r="T401" s="268">
        <f t="shared" si="186"/>
        <v>0</v>
      </c>
      <c r="U401" s="268">
        <f t="shared" si="186"/>
        <v>0</v>
      </c>
      <c r="V401" s="268">
        <f t="shared" si="186"/>
        <v>0</v>
      </c>
      <c r="W401" s="268">
        <f t="shared" si="186"/>
        <v>0</v>
      </c>
      <c r="X401" s="268">
        <f t="shared" si="186"/>
        <v>0</v>
      </c>
      <c r="Y401" s="268">
        <f t="shared" si="185"/>
        <v>0</v>
      </c>
      <c r="Z401" s="268">
        <f t="shared" si="185"/>
        <v>0</v>
      </c>
      <c r="AA401" s="268">
        <f t="shared" si="185"/>
        <v>0</v>
      </c>
      <c r="AB401" s="268">
        <f t="shared" si="185"/>
        <v>0</v>
      </c>
      <c r="AC401" s="268">
        <f t="shared" si="185"/>
        <v>0</v>
      </c>
      <c r="AD401" s="278">
        <v>6.0000000000000001E-3</v>
      </c>
      <c r="AE401" s="278">
        <f t="shared" si="184"/>
        <v>8.9999999999999993E-3</v>
      </c>
      <c r="AF401" s="278">
        <v>1.7899999999999999E-2</v>
      </c>
    </row>
    <row r="402" spans="1:32" ht="29.4" thickBot="1" x14ac:dyDescent="0.35">
      <c r="A402" s="308"/>
      <c r="B402" s="309"/>
      <c r="C402" s="54" t="s">
        <v>117</v>
      </c>
      <c r="D402" s="8" t="s">
        <v>42</v>
      </c>
      <c r="E402" s="106">
        <v>0</v>
      </c>
      <c r="F402" s="108">
        <v>5000</v>
      </c>
      <c r="G402" s="108">
        <v>10000</v>
      </c>
      <c r="H402" s="108">
        <v>15000</v>
      </c>
      <c r="I402" s="108">
        <v>10000010000</v>
      </c>
      <c r="J402" s="285">
        <v>0</v>
      </c>
      <c r="K402" s="285">
        <v>0.14832000000000001</v>
      </c>
      <c r="L402" s="285">
        <v>0.51912000000000003</v>
      </c>
      <c r="M402" s="285">
        <v>1.0382400000000001</v>
      </c>
      <c r="N402" s="285">
        <v>2.0764800000000001</v>
      </c>
      <c r="O402" s="285">
        <v>59.328000000000003</v>
      </c>
      <c r="P402" s="285">
        <v>0.61799999999999999</v>
      </c>
      <c r="Q402" s="285">
        <v>0.61799999999999999</v>
      </c>
      <c r="R402" s="285">
        <v>1.6070000000000001E-2</v>
      </c>
      <c r="S402" s="285">
        <v>1.6070000000000001E-2</v>
      </c>
      <c r="T402" s="268">
        <f t="shared" si="186"/>
        <v>0</v>
      </c>
      <c r="U402" s="268">
        <f t="shared" si="186"/>
        <v>0</v>
      </c>
      <c r="V402" s="268">
        <f t="shared" si="186"/>
        <v>0</v>
      </c>
      <c r="W402" s="268">
        <f t="shared" si="186"/>
        <v>0</v>
      </c>
      <c r="X402" s="268">
        <f t="shared" si="186"/>
        <v>0</v>
      </c>
      <c r="Y402" s="268">
        <f t="shared" si="185"/>
        <v>0</v>
      </c>
      <c r="Z402" s="268">
        <f t="shared" si="185"/>
        <v>0</v>
      </c>
      <c r="AA402" s="268">
        <f t="shared" si="185"/>
        <v>0</v>
      </c>
      <c r="AB402" s="268">
        <f t="shared" si="185"/>
        <v>0</v>
      </c>
      <c r="AC402" s="268">
        <f t="shared" si="185"/>
        <v>0</v>
      </c>
      <c r="AD402" s="278">
        <v>6.0000000000000001E-3</v>
      </c>
      <c r="AE402" s="278">
        <f t="shared" si="184"/>
        <v>8.9999999999999993E-3</v>
      </c>
      <c r="AF402" s="278">
        <v>1.7899999999999999E-2</v>
      </c>
    </row>
    <row r="403" spans="1:32" ht="29.4" thickBot="1" x14ac:dyDescent="0.35">
      <c r="A403" s="308"/>
      <c r="B403" s="309"/>
      <c r="C403" s="54" t="s">
        <v>118</v>
      </c>
      <c r="D403" s="8" t="s">
        <v>43</v>
      </c>
      <c r="E403" s="106">
        <v>0</v>
      </c>
      <c r="F403" s="108">
        <v>5000</v>
      </c>
      <c r="G403" s="108">
        <v>10000</v>
      </c>
      <c r="H403" s="108">
        <v>15000</v>
      </c>
      <c r="I403" s="108">
        <v>10000010000</v>
      </c>
      <c r="J403" s="285">
        <v>0</v>
      </c>
      <c r="K403" s="285">
        <v>0.14832000000000001</v>
      </c>
      <c r="L403" s="285">
        <v>0.51912000000000003</v>
      </c>
      <c r="M403" s="285">
        <v>1.0382400000000001</v>
      </c>
      <c r="N403" s="285">
        <v>2.0764800000000001</v>
      </c>
      <c r="O403" s="285">
        <v>59.328000000000003</v>
      </c>
      <c r="P403" s="285">
        <v>0.61799999999999999</v>
      </c>
      <c r="Q403" s="285">
        <v>0.61799999999999999</v>
      </c>
      <c r="R403" s="285">
        <v>1.6070000000000001E-2</v>
      </c>
      <c r="S403" s="285">
        <v>1.6070000000000001E-2</v>
      </c>
      <c r="T403" s="268">
        <f t="shared" si="186"/>
        <v>0</v>
      </c>
      <c r="U403" s="268">
        <f t="shared" si="186"/>
        <v>0</v>
      </c>
      <c r="V403" s="268">
        <f t="shared" si="186"/>
        <v>0</v>
      </c>
      <c r="W403" s="268">
        <f t="shared" si="186"/>
        <v>0</v>
      </c>
      <c r="X403" s="268">
        <f t="shared" si="186"/>
        <v>0</v>
      </c>
      <c r="Y403" s="268">
        <f t="shared" si="185"/>
        <v>0</v>
      </c>
      <c r="Z403" s="268">
        <f t="shared" si="185"/>
        <v>0</v>
      </c>
      <c r="AA403" s="268">
        <f t="shared" si="185"/>
        <v>0</v>
      </c>
      <c r="AB403" s="268">
        <f t="shared" si="185"/>
        <v>0</v>
      </c>
      <c r="AC403" s="268">
        <f t="shared" si="185"/>
        <v>0</v>
      </c>
      <c r="AD403" s="278">
        <v>6.0000000000000001E-3</v>
      </c>
      <c r="AE403" s="278">
        <f t="shared" si="184"/>
        <v>8.9999999999999993E-3</v>
      </c>
      <c r="AF403" s="278">
        <v>1.7899999999999999E-2</v>
      </c>
    </row>
    <row r="404" spans="1:32" ht="15" thickBot="1" x14ac:dyDescent="0.35">
      <c r="A404" s="308"/>
      <c r="B404" s="309"/>
      <c r="C404" s="55" t="s">
        <v>119</v>
      </c>
      <c r="D404" s="8" t="s">
        <v>44</v>
      </c>
      <c r="E404" s="105">
        <v>0</v>
      </c>
      <c r="F404" s="108">
        <v>1000002000</v>
      </c>
      <c r="G404" s="108"/>
      <c r="H404" s="108"/>
      <c r="I404" s="108">
        <v>1000002000</v>
      </c>
      <c r="J404" s="285">
        <v>0</v>
      </c>
      <c r="K404" s="285">
        <v>0.14832000000000001</v>
      </c>
      <c r="L404" s="285"/>
      <c r="M404" s="285"/>
      <c r="N404" s="285"/>
      <c r="O404" s="285">
        <v>1624.104</v>
      </c>
      <c r="P404" s="285">
        <v>1.236</v>
      </c>
      <c r="Q404" s="285">
        <v>1.236</v>
      </c>
      <c r="R404" s="286">
        <v>1.6070000000000001E-2</v>
      </c>
      <c r="S404" s="286">
        <v>1.6070000000000001E-2</v>
      </c>
      <c r="T404" s="268">
        <f t="shared" si="186"/>
        <v>0</v>
      </c>
      <c r="U404" s="268">
        <f t="shared" si="186"/>
        <v>0</v>
      </c>
      <c r="V404" s="268">
        <f t="shared" si="186"/>
        <v>0</v>
      </c>
      <c r="W404" s="268">
        <f t="shared" si="186"/>
        <v>0</v>
      </c>
      <c r="X404" s="268">
        <f t="shared" si="186"/>
        <v>0</v>
      </c>
      <c r="Y404" s="268">
        <f t="shared" si="185"/>
        <v>0</v>
      </c>
      <c r="Z404" s="268">
        <f t="shared" si="185"/>
        <v>0</v>
      </c>
      <c r="AA404" s="268">
        <f t="shared" si="185"/>
        <v>0</v>
      </c>
      <c r="AB404" s="268">
        <f t="shared" si="185"/>
        <v>0</v>
      </c>
      <c r="AC404" s="268">
        <f t="shared" si="185"/>
        <v>0</v>
      </c>
      <c r="AD404" s="278">
        <v>6.0000000000000001E-3</v>
      </c>
      <c r="AE404" s="278">
        <f t="shared" si="184"/>
        <v>8.9999999999999993E-3</v>
      </c>
      <c r="AF404" s="278">
        <v>1.7899999999999999E-2</v>
      </c>
    </row>
    <row r="405" spans="1:32" ht="15" thickBot="1" x14ac:dyDescent="0.35">
      <c r="A405" s="310" t="s">
        <v>120</v>
      </c>
      <c r="B405" s="311" t="s">
        <v>120</v>
      </c>
      <c r="C405" s="25" t="s">
        <v>121</v>
      </c>
      <c r="D405" s="9" t="s">
        <v>45</v>
      </c>
      <c r="E405" s="105">
        <v>0</v>
      </c>
      <c r="F405" s="108">
        <v>200</v>
      </c>
      <c r="G405" s="108">
        <v>400</v>
      </c>
      <c r="H405" s="108">
        <v>800</v>
      </c>
      <c r="I405" s="108">
        <v>100000800</v>
      </c>
      <c r="J405" s="287">
        <v>0</v>
      </c>
      <c r="K405" s="288">
        <v>1.0382400000000001</v>
      </c>
      <c r="L405" s="288">
        <v>1.5573600000000001</v>
      </c>
      <c r="M405" s="288">
        <v>2.0764800000000001</v>
      </c>
      <c r="N405" s="288">
        <v>2.5956000000000001</v>
      </c>
      <c r="O405" s="288">
        <v>118.65600000000001</v>
      </c>
      <c r="P405" s="288">
        <v>1.236</v>
      </c>
      <c r="Q405" s="288">
        <v>1.236</v>
      </c>
      <c r="R405" s="288">
        <v>0.44496000000000002</v>
      </c>
      <c r="S405" s="288">
        <v>0.84048</v>
      </c>
      <c r="T405" s="268">
        <f t="shared" si="186"/>
        <v>0</v>
      </c>
      <c r="U405" s="268">
        <f t="shared" si="186"/>
        <v>0</v>
      </c>
      <c r="V405" s="268">
        <f t="shared" si="186"/>
        <v>0</v>
      </c>
      <c r="W405" s="268">
        <f t="shared" si="186"/>
        <v>0</v>
      </c>
      <c r="X405" s="268">
        <f t="shared" si="186"/>
        <v>0</v>
      </c>
      <c r="Y405" s="268">
        <f t="shared" si="185"/>
        <v>0</v>
      </c>
      <c r="Z405" s="268">
        <f t="shared" si="185"/>
        <v>0</v>
      </c>
      <c r="AA405" s="268">
        <f t="shared" si="185"/>
        <v>0</v>
      </c>
      <c r="AB405" s="268">
        <f t="shared" si="185"/>
        <v>0</v>
      </c>
      <c r="AC405" s="268">
        <f t="shared" si="185"/>
        <v>0</v>
      </c>
      <c r="AD405" s="278">
        <v>6.0000000000000001E-3</v>
      </c>
      <c r="AE405" s="278">
        <f t="shared" si="184"/>
        <v>8.9999999999999993E-3</v>
      </c>
      <c r="AF405" s="278">
        <v>1.7899999999999999E-2</v>
      </c>
    </row>
    <row r="406" spans="1:32" ht="15" thickBot="1" x14ac:dyDescent="0.35">
      <c r="A406" s="310"/>
      <c r="B406" s="312"/>
      <c r="C406" s="63" t="s">
        <v>122</v>
      </c>
      <c r="D406" s="10" t="s">
        <v>46</v>
      </c>
      <c r="E406" s="111">
        <v>0</v>
      </c>
      <c r="F406" s="112">
        <v>100000800</v>
      </c>
      <c r="G406" s="112"/>
      <c r="H406" s="112"/>
      <c r="I406" s="112">
        <v>100000800</v>
      </c>
      <c r="J406" s="289">
        <v>0</v>
      </c>
      <c r="K406" s="290">
        <v>1.0382400000000001</v>
      </c>
      <c r="L406" s="290"/>
      <c r="M406" s="290"/>
      <c r="N406" s="290"/>
      <c r="O406" s="291">
        <v>3609.12</v>
      </c>
      <c r="P406" s="292">
        <v>1.236</v>
      </c>
      <c r="Q406" s="292">
        <v>1.236</v>
      </c>
      <c r="R406" s="290">
        <v>0.44496000000000002</v>
      </c>
      <c r="S406" s="290">
        <v>0.84048</v>
      </c>
      <c r="T406" s="268">
        <f t="shared" si="186"/>
        <v>0</v>
      </c>
      <c r="U406" s="268">
        <f t="shared" si="186"/>
        <v>0</v>
      </c>
      <c r="V406" s="268">
        <f t="shared" si="186"/>
        <v>0</v>
      </c>
      <c r="W406" s="268">
        <f t="shared" si="186"/>
        <v>0</v>
      </c>
      <c r="X406" s="268">
        <f t="shared" si="186"/>
        <v>0</v>
      </c>
      <c r="Y406" s="268">
        <f t="shared" si="185"/>
        <v>0</v>
      </c>
      <c r="Z406" s="268">
        <f t="shared" si="185"/>
        <v>0</v>
      </c>
      <c r="AA406" s="268">
        <f t="shared" si="185"/>
        <v>0</v>
      </c>
      <c r="AB406" s="268">
        <f t="shared" si="185"/>
        <v>0</v>
      </c>
      <c r="AC406" s="268">
        <f t="shared" si="185"/>
        <v>0</v>
      </c>
      <c r="AD406" s="278">
        <v>6.0000000000000001E-3</v>
      </c>
      <c r="AE406" s="278">
        <f t="shared" si="184"/>
        <v>8.9999999999999993E-3</v>
      </c>
      <c r="AF406" s="278">
        <v>1.7899999999999999E-2</v>
      </c>
    </row>
  </sheetData>
  <mergeCells count="126">
    <mergeCell ref="A360:A361"/>
    <mergeCell ref="B360:B361"/>
    <mergeCell ref="A339:A344"/>
    <mergeCell ref="B339:B344"/>
    <mergeCell ref="A345:A351"/>
    <mergeCell ref="B345:B351"/>
    <mergeCell ref="A352:A359"/>
    <mergeCell ref="B352:B359"/>
    <mergeCell ref="A318:A325"/>
    <mergeCell ref="B318:B325"/>
    <mergeCell ref="A326:A328"/>
    <mergeCell ref="B326:B328"/>
    <mergeCell ref="A329:A338"/>
    <mergeCell ref="B329:B338"/>
    <mergeCell ref="A270:A271"/>
    <mergeCell ref="B270:B271"/>
    <mergeCell ref="A249:A254"/>
    <mergeCell ref="B249:B254"/>
    <mergeCell ref="A255:A261"/>
    <mergeCell ref="B255:B261"/>
    <mergeCell ref="A262:A269"/>
    <mergeCell ref="B262:B269"/>
    <mergeCell ref="A228:A235"/>
    <mergeCell ref="B228:B235"/>
    <mergeCell ref="A236:A238"/>
    <mergeCell ref="B236:B238"/>
    <mergeCell ref="A239:A248"/>
    <mergeCell ref="B239:B248"/>
    <mergeCell ref="A3:A10"/>
    <mergeCell ref="B3:B10"/>
    <mergeCell ref="A11:A13"/>
    <mergeCell ref="B11:B13"/>
    <mergeCell ref="A14:A23"/>
    <mergeCell ref="B14:B23"/>
    <mergeCell ref="A24:A29"/>
    <mergeCell ref="B24:B29"/>
    <mergeCell ref="A30:A36"/>
    <mergeCell ref="B30:B36"/>
    <mergeCell ref="A37:A44"/>
    <mergeCell ref="B37:B44"/>
    <mergeCell ref="A45:A46"/>
    <mergeCell ref="B45:B46"/>
    <mergeCell ref="A48:A55"/>
    <mergeCell ref="B48:B55"/>
    <mergeCell ref="A56:A58"/>
    <mergeCell ref="B56:B58"/>
    <mergeCell ref="A82:A89"/>
    <mergeCell ref="B82:B89"/>
    <mergeCell ref="A90:A91"/>
    <mergeCell ref="B90:B91"/>
    <mergeCell ref="A59:A68"/>
    <mergeCell ref="B59:B68"/>
    <mergeCell ref="A69:A74"/>
    <mergeCell ref="B69:B74"/>
    <mergeCell ref="A75:A81"/>
    <mergeCell ref="B75:B81"/>
    <mergeCell ref="A93:A100"/>
    <mergeCell ref="B93:B100"/>
    <mergeCell ref="A101:A103"/>
    <mergeCell ref="B101:B103"/>
    <mergeCell ref="A104:A113"/>
    <mergeCell ref="B104:B113"/>
    <mergeCell ref="A135:A136"/>
    <mergeCell ref="B135:B136"/>
    <mergeCell ref="A114:A119"/>
    <mergeCell ref="B114:B119"/>
    <mergeCell ref="A120:A126"/>
    <mergeCell ref="B120:B126"/>
    <mergeCell ref="A127:A134"/>
    <mergeCell ref="B127:B134"/>
    <mergeCell ref="A138:A145"/>
    <mergeCell ref="B138:B145"/>
    <mergeCell ref="A146:A148"/>
    <mergeCell ref="B146:B148"/>
    <mergeCell ref="A149:A158"/>
    <mergeCell ref="B149:B158"/>
    <mergeCell ref="A180:A181"/>
    <mergeCell ref="B180:B181"/>
    <mergeCell ref="A159:A164"/>
    <mergeCell ref="B159:B164"/>
    <mergeCell ref="A165:A171"/>
    <mergeCell ref="B165:B171"/>
    <mergeCell ref="A172:A179"/>
    <mergeCell ref="B172:B179"/>
    <mergeCell ref="A183:A190"/>
    <mergeCell ref="B183:B190"/>
    <mergeCell ref="A191:A193"/>
    <mergeCell ref="B191:B193"/>
    <mergeCell ref="A194:A203"/>
    <mergeCell ref="B194:B203"/>
    <mergeCell ref="A225:A226"/>
    <mergeCell ref="B225:B226"/>
    <mergeCell ref="A204:A209"/>
    <mergeCell ref="B204:B209"/>
    <mergeCell ref="A210:A216"/>
    <mergeCell ref="B210:B216"/>
    <mergeCell ref="A217:A224"/>
    <mergeCell ref="B217:B224"/>
    <mergeCell ref="A273:A280"/>
    <mergeCell ref="B273:B280"/>
    <mergeCell ref="A281:A283"/>
    <mergeCell ref="B281:B283"/>
    <mergeCell ref="A284:A293"/>
    <mergeCell ref="B284:B293"/>
    <mergeCell ref="A315:A316"/>
    <mergeCell ref="B315:B316"/>
    <mergeCell ref="A294:A299"/>
    <mergeCell ref="B294:B299"/>
    <mergeCell ref="A300:A306"/>
    <mergeCell ref="B300:B306"/>
    <mergeCell ref="A307:A314"/>
    <mergeCell ref="B307:B314"/>
    <mergeCell ref="A397:A404"/>
    <mergeCell ref="B397:B404"/>
    <mergeCell ref="A405:A406"/>
    <mergeCell ref="B405:B406"/>
    <mergeCell ref="A363:A370"/>
    <mergeCell ref="B363:B370"/>
    <mergeCell ref="A371:A373"/>
    <mergeCell ref="B371:B373"/>
    <mergeCell ref="A374:A383"/>
    <mergeCell ref="B374:B383"/>
    <mergeCell ref="A384:A389"/>
    <mergeCell ref="B384:B389"/>
    <mergeCell ref="A390:A396"/>
    <mergeCell ref="B390:B396"/>
  </mergeCells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27B9A7-1CF2-46FA-ACAA-6E445E945001}"/>
</file>

<file path=customXml/itemProps2.xml><?xml version="1.0" encoding="utf-8"?>
<ds:datastoreItem xmlns:ds="http://schemas.openxmlformats.org/officeDocument/2006/customXml" ds:itemID="{0E515939-9A28-44D4-96C5-FF8DBC7A0923}"/>
</file>

<file path=customXml/itemProps3.xml><?xml version="1.0" encoding="utf-8"?>
<ds:datastoreItem xmlns:ds="http://schemas.openxmlformats.org/officeDocument/2006/customXml" ds:itemID="{2B61B55C-9727-43FF-825B-F94DB77F12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Simulatore</vt:lpstr>
      <vt:lpstr>Importi per tipo concessione</vt:lpstr>
      <vt:lpstr>Tariffe</vt:lpstr>
      <vt:lpstr>'Importi per tipo concessione'!Area_stampa</vt:lpstr>
      <vt:lpstr>Simulatore!Area_stampa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Cerra</dc:creator>
  <cp:lastModifiedBy>Laura Pauletti</cp:lastModifiedBy>
  <cp:lastPrinted>2022-09-28T08:24:57Z</cp:lastPrinted>
  <dcterms:created xsi:type="dcterms:W3CDTF">2018-11-26T08:40:54Z</dcterms:created>
  <dcterms:modified xsi:type="dcterms:W3CDTF">2026-09-24T07:35:29Z</dcterms:modified>
</cp:coreProperties>
</file>